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GRETRE-DC\USERS\TR\ddc\My Documents\ARP\Loss of Revenue Calculations\2nd run\"/>
    </mc:Choice>
  </mc:AlternateContent>
  <xr:revisionPtr revIDLastSave="0" documentId="13_ncr:1_{F42FF746-B861-43AE-81B6-E4D15AEE36A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UMMARY" sheetId="1" r:id="rId1"/>
    <sheet name="BASE YEAR REVENUE" sheetId="2" r:id="rId2"/>
    <sheet name="GROWTH RATE" sheetId="5" r:id="rId3"/>
    <sheet name="ACTUAL REVENUE 2020" sheetId="3" r:id="rId4"/>
    <sheet name="CODE" sheetId="4" state="hidden" r:id="rId5"/>
  </sheets>
  <definedNames>
    <definedName name="_xlnm.Print_Area" localSheetId="3">'ACTUAL REVENUE 2020'!$A$1:$C$80</definedName>
    <definedName name="_xlnm.Print_Area" localSheetId="1">'BASE YEAR REVENUE'!$A$1:$C$80</definedName>
    <definedName name="_xlnm.Print_Area" localSheetId="2">'GROWTH RATE'!$A$1:$F$86</definedName>
    <definedName name="_xlnm.Print_Area" localSheetId="0">SUMMARY!$A$1:$I$31</definedName>
    <definedName name="_xlnm.Print_Titles" localSheetId="3">'ACTUAL REVENUE 2020'!$1:$5</definedName>
    <definedName name="_xlnm.Print_Titles" localSheetId="1">'BASE YEAR REVENUE'!$1:$5</definedName>
    <definedName name="_xlnm.Print_Titles" localSheetId="2">'GROWTH RATE'!$1:$5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3" l="1"/>
  <c r="C68" i="3"/>
  <c r="C65" i="3"/>
  <c r="C45" i="3"/>
  <c r="C78" i="2"/>
  <c r="C68" i="2"/>
  <c r="C65" i="2"/>
  <c r="E78" i="5"/>
  <c r="E65" i="5"/>
  <c r="D68" i="5"/>
  <c r="D78" i="5"/>
  <c r="D65" i="5"/>
  <c r="C78" i="5"/>
  <c r="C68" i="5"/>
  <c r="C65" i="5"/>
  <c r="C79" i="5" l="1"/>
  <c r="F78" i="5" l="1"/>
  <c r="F77" i="5"/>
  <c r="F76" i="5"/>
  <c r="F75" i="5"/>
  <c r="F74" i="5"/>
  <c r="F73" i="5"/>
  <c r="F72" i="5"/>
  <c r="F71" i="5"/>
  <c r="F70" i="5"/>
  <c r="F69" i="5"/>
  <c r="F68" i="5"/>
  <c r="F67" i="5"/>
  <c r="F65" i="5"/>
  <c r="F64" i="5"/>
  <c r="F63" i="5"/>
  <c r="F62" i="5"/>
  <c r="F61" i="5"/>
  <c r="F60" i="5"/>
  <c r="F59" i="5"/>
  <c r="F58" i="5"/>
  <c r="F57" i="5"/>
  <c r="F56" i="5"/>
  <c r="F55" i="5"/>
  <c r="F53" i="5"/>
  <c r="F52" i="5"/>
  <c r="F51" i="5"/>
  <c r="F50" i="5"/>
  <c r="F47" i="5"/>
  <c r="F46" i="5"/>
  <c r="F45" i="5"/>
  <c r="F44" i="5"/>
  <c r="F41" i="5"/>
  <c r="F40" i="5"/>
  <c r="F39" i="5"/>
  <c r="F38" i="5"/>
  <c r="F36" i="5"/>
  <c r="F35" i="5"/>
  <c r="F34" i="5"/>
  <c r="F33" i="5"/>
  <c r="F32" i="5"/>
  <c r="F31" i="5"/>
  <c r="F29" i="5"/>
  <c r="F28" i="5"/>
  <c r="F26" i="5"/>
  <c r="F25" i="5"/>
  <c r="F24" i="5"/>
  <c r="F23" i="5"/>
  <c r="F22" i="5"/>
  <c r="F21" i="5"/>
  <c r="F20" i="5"/>
  <c r="F18" i="5"/>
  <c r="F17" i="5"/>
  <c r="F16" i="5"/>
  <c r="F15" i="5"/>
  <c r="F14" i="5"/>
  <c r="F13" i="5"/>
  <c r="F12" i="5"/>
  <c r="F10" i="5"/>
  <c r="F8" i="5"/>
  <c r="B78" i="5"/>
  <c r="B77" i="5"/>
  <c r="B76" i="5"/>
  <c r="B75" i="5"/>
  <c r="B74" i="5"/>
  <c r="B73" i="5"/>
  <c r="B72" i="5"/>
  <c r="B71" i="5"/>
  <c r="B70" i="5"/>
  <c r="B69" i="5"/>
  <c r="B68" i="5"/>
  <c r="B67" i="5"/>
  <c r="B65" i="5"/>
  <c r="B64" i="5"/>
  <c r="B63" i="5"/>
  <c r="B62" i="5"/>
  <c r="B61" i="5"/>
  <c r="B60" i="5"/>
  <c r="B59" i="5"/>
  <c r="B58" i="5"/>
  <c r="B57" i="5"/>
  <c r="B56" i="5"/>
  <c r="B55" i="5"/>
  <c r="B53" i="5"/>
  <c r="B52" i="5"/>
  <c r="B51" i="5"/>
  <c r="B50" i="5"/>
  <c r="B47" i="5"/>
  <c r="B46" i="5"/>
  <c r="B45" i="5"/>
  <c r="B44" i="5"/>
  <c r="B41" i="5"/>
  <c r="B40" i="5"/>
  <c r="B39" i="5"/>
  <c r="B38" i="5"/>
  <c r="B36" i="5"/>
  <c r="B35" i="5"/>
  <c r="B34" i="5"/>
  <c r="B33" i="5"/>
  <c r="B32" i="5"/>
  <c r="B31" i="5"/>
  <c r="B29" i="5"/>
  <c r="B28" i="5"/>
  <c r="B26" i="5"/>
  <c r="B25" i="5"/>
  <c r="B24" i="5"/>
  <c r="B23" i="5"/>
  <c r="B22" i="5"/>
  <c r="B21" i="5"/>
  <c r="B20" i="5"/>
  <c r="B18" i="5"/>
  <c r="B17" i="5"/>
  <c r="B16" i="5"/>
  <c r="B15" i="5"/>
  <c r="B14" i="5"/>
  <c r="B13" i="5"/>
  <c r="B12" i="5"/>
  <c r="B10" i="5"/>
  <c r="B8" i="5"/>
  <c r="A78" i="5"/>
  <c r="A77" i="5"/>
  <c r="A76" i="5"/>
  <c r="A75" i="5"/>
  <c r="A74" i="5"/>
  <c r="A73" i="5"/>
  <c r="A72" i="5"/>
  <c r="A71" i="5"/>
  <c r="A70" i="5"/>
  <c r="A69" i="5"/>
  <c r="A68" i="5"/>
  <c r="A67" i="5"/>
  <c r="A65" i="5"/>
  <c r="A64" i="5"/>
  <c r="A63" i="5"/>
  <c r="A62" i="5"/>
  <c r="A61" i="5"/>
  <c r="A60" i="5"/>
  <c r="A59" i="5"/>
  <c r="A58" i="5"/>
  <c r="A57" i="5"/>
  <c r="A56" i="5"/>
  <c r="A55" i="5"/>
  <c r="A53" i="5"/>
  <c r="A52" i="5"/>
  <c r="A51" i="5"/>
  <c r="A50" i="5"/>
  <c r="A47" i="5"/>
  <c r="A46" i="5"/>
  <c r="A45" i="5"/>
  <c r="A44" i="5"/>
  <c r="A41" i="5"/>
  <c r="A40" i="5"/>
  <c r="A39" i="5"/>
  <c r="A38" i="5"/>
  <c r="A36" i="5"/>
  <c r="A35" i="5"/>
  <c r="A34" i="5"/>
  <c r="A33" i="5"/>
  <c r="A32" i="5"/>
  <c r="A31" i="5"/>
  <c r="A29" i="5"/>
  <c r="A28" i="5"/>
  <c r="A26" i="5"/>
  <c r="A25" i="5"/>
  <c r="A24" i="5"/>
  <c r="A23" i="5"/>
  <c r="A22" i="5"/>
  <c r="A21" i="5"/>
  <c r="A20" i="5"/>
  <c r="A18" i="5"/>
  <c r="A17" i="5"/>
  <c r="A16" i="5"/>
  <c r="A15" i="5"/>
  <c r="A14" i="5"/>
  <c r="A13" i="5"/>
  <c r="A12" i="5"/>
  <c r="A11" i="5"/>
  <c r="A10" i="5"/>
  <c r="A8" i="5"/>
  <c r="B78" i="3"/>
  <c r="B77" i="3"/>
  <c r="B76" i="3"/>
  <c r="B75" i="3"/>
  <c r="B74" i="3"/>
  <c r="B73" i="3"/>
  <c r="B72" i="3"/>
  <c r="B71" i="3"/>
  <c r="B70" i="3"/>
  <c r="B69" i="3"/>
  <c r="B68" i="3"/>
  <c r="B67" i="3"/>
  <c r="B65" i="3"/>
  <c r="B64" i="3"/>
  <c r="B63" i="3"/>
  <c r="B62" i="3"/>
  <c r="B61" i="3"/>
  <c r="B60" i="3"/>
  <c r="B59" i="3"/>
  <c r="B58" i="3"/>
  <c r="B57" i="3"/>
  <c r="B56" i="3"/>
  <c r="B55" i="3"/>
  <c r="B53" i="3"/>
  <c r="B52" i="3"/>
  <c r="B51" i="3"/>
  <c r="B50" i="3"/>
  <c r="B47" i="3"/>
  <c r="B46" i="3"/>
  <c r="B45" i="3"/>
  <c r="B44" i="3"/>
  <c r="B41" i="3"/>
  <c r="B40" i="3"/>
  <c r="B39" i="3"/>
  <c r="B38" i="3"/>
  <c r="B36" i="3"/>
  <c r="B35" i="3"/>
  <c r="B34" i="3"/>
  <c r="B33" i="3"/>
  <c r="B32" i="3"/>
  <c r="B31" i="3"/>
  <c r="B29" i="3"/>
  <c r="B28" i="3"/>
  <c r="B26" i="3"/>
  <c r="B25" i="3"/>
  <c r="B24" i="3"/>
  <c r="B23" i="3"/>
  <c r="B22" i="3"/>
  <c r="B21" i="3"/>
  <c r="B20" i="3"/>
  <c r="B18" i="3"/>
  <c r="B17" i="3"/>
  <c r="B16" i="3"/>
  <c r="B15" i="3"/>
  <c r="B14" i="3"/>
  <c r="B13" i="3"/>
  <c r="B12" i="3"/>
  <c r="B10" i="3"/>
  <c r="B8" i="3"/>
  <c r="A78" i="3"/>
  <c r="A77" i="3"/>
  <c r="A76" i="3"/>
  <c r="A75" i="3"/>
  <c r="A74" i="3"/>
  <c r="A73" i="3"/>
  <c r="A72" i="3"/>
  <c r="A71" i="3"/>
  <c r="A70" i="3"/>
  <c r="A69" i="3"/>
  <c r="A68" i="3"/>
  <c r="A67" i="3"/>
  <c r="A65" i="3"/>
  <c r="A64" i="3"/>
  <c r="A63" i="3"/>
  <c r="A62" i="3"/>
  <c r="A61" i="3"/>
  <c r="A60" i="3"/>
  <c r="A59" i="3"/>
  <c r="A58" i="3"/>
  <c r="A57" i="3"/>
  <c r="A56" i="3"/>
  <c r="A55" i="3"/>
  <c r="A53" i="3"/>
  <c r="A52" i="3"/>
  <c r="A51" i="3"/>
  <c r="A50" i="3"/>
  <c r="A47" i="3"/>
  <c r="A46" i="3"/>
  <c r="A45" i="3"/>
  <c r="A44" i="3"/>
  <c r="A41" i="3"/>
  <c r="A40" i="3"/>
  <c r="A39" i="3"/>
  <c r="A38" i="3"/>
  <c r="A36" i="3"/>
  <c r="A35" i="3"/>
  <c r="A34" i="3"/>
  <c r="A33" i="3"/>
  <c r="A32" i="3"/>
  <c r="A31" i="3"/>
  <c r="A29" i="3"/>
  <c r="A28" i="3"/>
  <c r="A26" i="3"/>
  <c r="A25" i="3"/>
  <c r="A24" i="3"/>
  <c r="A23" i="3"/>
  <c r="A22" i="3"/>
  <c r="A21" i="3"/>
  <c r="A20" i="3"/>
  <c r="A18" i="3"/>
  <c r="A17" i="3"/>
  <c r="A16" i="3"/>
  <c r="A15" i="3"/>
  <c r="A14" i="3"/>
  <c r="A13" i="3"/>
  <c r="A12" i="3"/>
  <c r="A11" i="3"/>
  <c r="A10" i="3"/>
  <c r="A8" i="3"/>
  <c r="C80" i="5" l="1"/>
  <c r="D79" i="5"/>
  <c r="E79" i="5"/>
  <c r="F80" i="5" l="1"/>
  <c r="D80" i="5"/>
  <c r="D82" i="5" s="1"/>
  <c r="E80" i="5"/>
  <c r="F79" i="5"/>
  <c r="C80" i="3"/>
  <c r="E24" i="1" s="1"/>
  <c r="C79" i="3"/>
  <c r="C80" i="2"/>
  <c r="C79" i="2"/>
  <c r="E82" i="5" l="1"/>
  <c r="F82" i="5"/>
  <c r="I27" i="1"/>
  <c r="B4" i="3"/>
  <c r="B84" i="5" l="1"/>
  <c r="B86" i="5" s="1"/>
  <c r="E20" i="1" s="1"/>
  <c r="E9" i="1"/>
  <c r="F5" i="5" s="1"/>
  <c r="D5" i="5" l="1"/>
  <c r="E5" i="5"/>
  <c r="C5" i="5" s="1"/>
  <c r="B4" i="2"/>
  <c r="E3" i="4"/>
  <c r="F4" i="4" s="1"/>
  <c r="E13" i="1"/>
  <c r="F6" i="4" l="1"/>
  <c r="F3" i="4"/>
  <c r="F5" i="4"/>
  <c r="E18" i="1"/>
  <c r="E22" i="1" s="1"/>
  <c r="E28" i="1" l="1"/>
  <c r="E30" i="1" s="1"/>
</calcChain>
</file>

<file path=xl/sharedStrings.xml><?xml version="1.0" encoding="utf-8"?>
<sst xmlns="http://schemas.openxmlformats.org/spreadsheetml/2006/main" count="278" uniqueCount="146">
  <si>
    <t>Calculation Date</t>
  </si>
  <si>
    <t xml:space="preserve">Revenue Source </t>
  </si>
  <si>
    <t>Base Revenue (Y/N)</t>
  </si>
  <si>
    <t xml:space="preserve">Amount </t>
  </si>
  <si>
    <t>Property Tax</t>
  </si>
  <si>
    <t>Other Taxes</t>
  </si>
  <si>
    <t>Sales and Gross Receipts Tax</t>
  </si>
  <si>
    <t xml:space="preserve">Selective Sales Tax </t>
  </si>
  <si>
    <t>Alcoholic Beverage</t>
  </si>
  <si>
    <t xml:space="preserve">Public Utilities </t>
  </si>
  <si>
    <t xml:space="preserve">Other Selective Sales </t>
  </si>
  <si>
    <t>Individual Income Tax</t>
  </si>
  <si>
    <t>Income Tax</t>
  </si>
  <si>
    <t>Corporate Income Tax</t>
  </si>
  <si>
    <t>Motor Vehicles</t>
  </si>
  <si>
    <t>Other</t>
  </si>
  <si>
    <t>Y</t>
  </si>
  <si>
    <t>Total</t>
  </si>
  <si>
    <t xml:space="preserve">Taxes </t>
  </si>
  <si>
    <t>Intergovernmental Revenue</t>
  </si>
  <si>
    <t>N</t>
  </si>
  <si>
    <t>Amusements</t>
  </si>
  <si>
    <t xml:space="preserve">License and Permit Tax </t>
  </si>
  <si>
    <t>Occupational and Business Licenses</t>
  </si>
  <si>
    <t>Death and Gift Tax</t>
  </si>
  <si>
    <t>Documentary and Stock Transfer Tax</t>
  </si>
  <si>
    <t>Severance Tax</t>
  </si>
  <si>
    <t xml:space="preserve">Amount of tax collections for all taxes imposed by the government.  </t>
  </si>
  <si>
    <t>Interest Earnings</t>
  </si>
  <si>
    <t>Fines and Forfeitures</t>
  </si>
  <si>
    <t>Rents</t>
  </si>
  <si>
    <t>Royalties</t>
  </si>
  <si>
    <t>Private Donations</t>
  </si>
  <si>
    <t>Miscellaneous Other Revenue</t>
  </si>
  <si>
    <t>Growth Rate</t>
  </si>
  <si>
    <t xml:space="preserve">Actual Revenue </t>
  </si>
  <si>
    <t xml:space="preserve">Background Information </t>
  </si>
  <si>
    <t xml:space="preserve">1) </t>
  </si>
  <si>
    <t>Fiscal Year End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</si>
  <si>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</si>
  <si>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</si>
  <si>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</si>
  <si>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</si>
  <si>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</si>
  <si>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</si>
  <si>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</si>
  <si>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</si>
  <si>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</si>
  <si>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</si>
  <si>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</si>
  <si>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</si>
  <si>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Base Year Revenue</t>
  </si>
  <si>
    <t>Base Year Revenue Period</t>
  </si>
  <si>
    <t xml:space="preserve">2) </t>
  </si>
  <si>
    <t xml:space="preserve">Estimate Revenue </t>
  </si>
  <si>
    <t xml:space="preserve">3) </t>
  </si>
  <si>
    <t xml:space="preserve">4) </t>
  </si>
  <si>
    <t xml:space="preserve">5) </t>
  </si>
  <si>
    <t xml:space="preserve">Reduction in Revenue </t>
  </si>
  <si>
    <t xml:space="preserve">Number of Months </t>
  </si>
  <si>
    <t>Counterfactual Revenue</t>
  </si>
  <si>
    <t xml:space="preserve">Future Fiscal Year </t>
  </si>
  <si>
    <t xml:space="preserve">Revenue Reduction </t>
  </si>
  <si>
    <t>Revenue Reduction %</t>
  </si>
  <si>
    <t>Amusements Sales Tax</t>
  </si>
  <si>
    <t>Parimutuels Tax</t>
  </si>
  <si>
    <t>Motor Fuels Sales Tax</t>
  </si>
  <si>
    <t>Public Utilities Sales Tax</t>
  </si>
  <si>
    <t>Tobacco Products Tax</t>
  </si>
  <si>
    <t>Other Sales Tax</t>
  </si>
  <si>
    <t>Licensing and Permit Taxes</t>
  </si>
  <si>
    <t>Alcoholic Beverage Licensing and Permits</t>
  </si>
  <si>
    <t>Amusements Licensing and Permits</t>
  </si>
  <si>
    <t>Motor Vehicles Licensing and Permits</t>
  </si>
  <si>
    <t>Public Utilities Licensing and Permits</t>
  </si>
  <si>
    <t>Occupation and Business Licensing and Permits</t>
  </si>
  <si>
    <t>Other Licensing and Permits</t>
  </si>
  <si>
    <t xml:space="preserve">Amount of revenue in form of grants, share of taxes imposed by others, PILOTs, or reimbursement for services </t>
  </si>
  <si>
    <t>From Other Local Governments</t>
  </si>
  <si>
    <t>From the State</t>
  </si>
  <si>
    <t>From the Federal Government</t>
  </si>
  <si>
    <t xml:space="preserve">Other Revenue </t>
  </si>
  <si>
    <t>Amount of other revenue excluding any refunds or transfers between funds</t>
  </si>
  <si>
    <t xml:space="preserve">Utility Sales Revenue </t>
  </si>
  <si>
    <t xml:space="preserve">Water Supply System </t>
  </si>
  <si>
    <t>Electric Power System</t>
  </si>
  <si>
    <t xml:space="preserve">Gas Supply System </t>
  </si>
  <si>
    <t xml:space="preserve">Transit or Bus System </t>
  </si>
  <si>
    <t>Sewerage Charges</t>
  </si>
  <si>
    <t>Refuse Collection, Disposal, and Recycling Charges</t>
  </si>
  <si>
    <t>Parks and Recreation Charges</t>
  </si>
  <si>
    <t>Airports</t>
  </si>
  <si>
    <t xml:space="preserve">Parking Facilities </t>
  </si>
  <si>
    <t>Housing Project Rentals</t>
  </si>
  <si>
    <t>Highways and Other Roads</t>
  </si>
  <si>
    <t xml:space="preserve">Sea and Inland Port Facilities </t>
  </si>
  <si>
    <t>Miscellaneous Commercial Activities Operated</t>
  </si>
  <si>
    <t>Receipts from Sale of Property and Other Capital Assets</t>
  </si>
  <si>
    <t>User Charges and Fees</t>
  </si>
  <si>
    <t>Other Revenue</t>
  </si>
  <si>
    <t>Total Included in Base Revenue</t>
  </si>
  <si>
    <t xml:space="preserve">From the State and Financed from Federal Grants </t>
  </si>
  <si>
    <t>Fiscal Year Ended</t>
  </si>
  <si>
    <t>Base Year Revenue Worksheet</t>
  </si>
  <si>
    <t>Actual Revenue Worksheet</t>
  </si>
  <si>
    <t>Base Revenue</t>
  </si>
  <si>
    <t xml:space="preserve">Notes: </t>
  </si>
  <si>
    <t>FY used for base year calculation</t>
  </si>
  <si>
    <t xml:space="preserve">Use Worksheet to Calculate </t>
  </si>
  <si>
    <t>Summary</t>
  </si>
  <si>
    <t>Growth Rate Calculation</t>
  </si>
  <si>
    <t xml:space="preserve">Growth Rate </t>
  </si>
  <si>
    <t xml:space="preserve">Average Growth Rate </t>
  </si>
  <si>
    <t xml:space="preserve">Growth Rate Used for Calculation </t>
  </si>
  <si>
    <t xml:space="preserve">Future </t>
  </si>
  <si>
    <t>NOTE: This form is only required if annual  revenue growth prior to the pandemic exceeds 4.1%.  If not, 4.1% rate of growth will be used</t>
  </si>
  <si>
    <t>General Sales and Use Tax</t>
  </si>
  <si>
    <t xml:space="preserve">12 Months Period Prior to </t>
  </si>
  <si>
    <t>Months between Base Year and Calculation Date</t>
  </si>
  <si>
    <t>Estimated Revenue Without Pandemic</t>
  </si>
  <si>
    <t>FY Ended</t>
  </si>
  <si>
    <t xml:space="preserve"> (Y/N)</t>
  </si>
  <si>
    <t>Special Assessments</t>
  </si>
  <si>
    <t>Building/Construction Permits</t>
  </si>
  <si>
    <t>Proceeds from Issuance of Debt</t>
  </si>
  <si>
    <t>Sale of Retail or Wholesale Liquor</t>
  </si>
  <si>
    <t>Trust Revenue</t>
  </si>
  <si>
    <t>Refunds and Other Correcting Transactions</t>
  </si>
  <si>
    <t>Total Actual Base Revenue</t>
  </si>
  <si>
    <t>ARPA Revenue Replacement Calculator</t>
  </si>
  <si>
    <t>7200 SERIES</t>
  </si>
  <si>
    <t>7300 SERIES</t>
  </si>
  <si>
    <t>7000 SERIES</t>
  </si>
  <si>
    <t>7900 SERIES</t>
  </si>
  <si>
    <t>CODE 8711-8712</t>
  </si>
  <si>
    <t>7500 SERIES</t>
  </si>
  <si>
    <t>7400 SERIES</t>
  </si>
  <si>
    <t>8200 SERIES AND CODE 8710</t>
  </si>
  <si>
    <t>Hospital Charges</t>
  </si>
  <si>
    <t>SERIES 7600,7700,7800,8000,8100</t>
  </si>
  <si>
    <t>REV CODE 8701</t>
  </si>
  <si>
    <t>THIS PAGE INTENTIONALLY LEFT BLANK</t>
  </si>
  <si>
    <t>ALL ALLOWABLE REVENUES</t>
  </si>
  <si>
    <t xml:space="preserve">         NOT INCLUDED ABOVE</t>
  </si>
  <si>
    <t xml:space="preserve">      NOT INCLUDED ABOVE</t>
  </si>
  <si>
    <t xml:space="preserve">        NOT INCLUDED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</si>
</sst>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004E95"/>
      <name val="Calibri"/>
      <family val="2"/>
      <scheme val="minor"/>
    </font>
    <font>
      <sz val="10"/>
      <color rgb="FF202124"/>
      <name val="Arial"/>
      <family val="2"/>
    </font>
    <font>
      <b/>
      <sz val="11"/>
      <color rgb="FF004E95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rgb="FF004E95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E95"/>
        <bgColor indexed="64"/>
      </patternFill>
    </fill>
    <fill>
      <patternFill patternType="solid">
        <fgColor rgb="FF3ACDE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6E6B6"/>
        <bgColor indexed="64"/>
      </patternFill>
    </fill>
    <fill>
      <patternFill patternType="solid">
        <fgColor rgb="FFFFD8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4E95"/>
      </left>
      <right/>
      <top style="thick">
        <color rgb="FF004E95"/>
      </top>
      <bottom style="thick">
        <color rgb="FF004E95"/>
      </bottom>
      <diagonal/>
    </border>
    <border>
      <left/>
      <right/>
      <top style="thick">
        <color rgb="FF004E95"/>
      </top>
      <bottom style="thick">
        <color rgb="FF004E95"/>
      </bottom>
      <diagonal/>
    </border>
    <border>
      <left/>
      <right style="thick">
        <color rgb="FF004E95"/>
      </right>
      <top style="thick">
        <color rgb="FF004E95"/>
      </top>
      <bottom style="thick">
        <color rgb="FF004E95"/>
      </bottom>
      <diagonal/>
    </border>
    <border>
      <left/>
      <right/>
      <top/>
      <bottom style="thick">
        <color rgb="FF004E95"/>
      </bottom>
      <diagonal/>
    </border>
    <border>
      <left style="medium">
        <color rgb="FF004E95"/>
      </left>
      <right/>
      <top style="medium">
        <color rgb="FF004E95"/>
      </top>
      <bottom/>
      <diagonal/>
    </border>
    <border>
      <left/>
      <right/>
      <top style="medium">
        <color rgb="FF004E95"/>
      </top>
      <bottom/>
      <diagonal/>
    </border>
    <border>
      <left/>
      <right style="medium">
        <color rgb="FF004E95"/>
      </right>
      <top style="medium">
        <color rgb="FF004E95"/>
      </top>
      <bottom/>
      <diagonal/>
    </border>
    <border>
      <left style="medium">
        <color rgb="FF004E95"/>
      </left>
      <right/>
      <top/>
      <bottom/>
      <diagonal/>
    </border>
    <border>
      <left/>
      <right style="medium">
        <color rgb="FF004E95"/>
      </right>
      <top/>
      <bottom/>
      <diagonal/>
    </border>
    <border>
      <left style="medium">
        <color rgb="FF004E95"/>
      </left>
      <right/>
      <top/>
      <bottom style="medium">
        <color rgb="FF004E95"/>
      </bottom>
      <diagonal/>
    </border>
    <border>
      <left/>
      <right/>
      <top/>
      <bottom style="medium">
        <color rgb="FF004E95"/>
      </bottom>
      <diagonal/>
    </border>
    <border>
      <left/>
      <right style="medium">
        <color rgb="FF004E95"/>
      </right>
      <top/>
      <bottom style="medium">
        <color rgb="FF004E95"/>
      </bottom>
      <diagonal/>
    </border>
    <border>
      <left style="medium">
        <color rgb="FF004E95"/>
      </left>
      <right/>
      <top style="medium">
        <color rgb="FF004E95"/>
      </top>
      <bottom style="medium">
        <color rgb="FF004E95"/>
      </bottom>
      <diagonal/>
    </border>
    <border>
      <left/>
      <right/>
      <top style="medium">
        <color rgb="FF004E95"/>
      </top>
      <bottom style="medium">
        <color rgb="FF004E95"/>
      </bottom>
      <diagonal/>
    </border>
    <border>
      <left/>
      <right style="medium">
        <color rgb="FF004E95"/>
      </right>
      <top style="medium">
        <color rgb="FF004E95"/>
      </top>
      <bottom style="medium">
        <color rgb="FF004E95"/>
      </bottom>
      <diagonal/>
    </border>
    <border>
      <left style="thick">
        <color rgb="FF004E95"/>
      </left>
      <right/>
      <top/>
      <bottom/>
      <diagonal/>
    </border>
    <border>
      <left/>
      <right style="thick">
        <color rgb="FF004E95"/>
      </right>
      <top/>
      <bottom/>
      <diagonal/>
    </border>
    <border>
      <left style="thick">
        <color rgb="FF004E95"/>
      </left>
      <right/>
      <top/>
      <bottom style="thick">
        <color rgb="FF004E95"/>
      </bottom>
      <diagonal/>
    </border>
    <border>
      <left/>
      <right style="thick">
        <color rgb="FF004E95"/>
      </right>
      <top/>
      <bottom style="thick">
        <color rgb="FF004E95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1" xfId="0" applyBorder="1"/>
    <xf numFmtId="0" fontId="4" fillId="0" borderId="0" xfId="0" applyFont="1"/>
    <xf numFmtId="14" fontId="0" fillId="0" borderId="0" xfId="0" applyNumberFormat="1"/>
    <xf numFmtId="14" fontId="0" fillId="0" borderId="1" xfId="0" applyNumberFormat="1" applyBorder="1"/>
    <xf numFmtId="14" fontId="0" fillId="0" borderId="0" xfId="0" applyNumberFormat="1" applyBorder="1"/>
    <xf numFmtId="164" fontId="0" fillId="0" borderId="1" xfId="2" applyNumberFormat="1" applyFont="1" applyBorder="1"/>
    <xf numFmtId="164" fontId="0" fillId="0" borderId="0" xfId="2" applyNumberFormat="1" applyFont="1" applyBorder="1"/>
    <xf numFmtId="14" fontId="7" fillId="0" borderId="0" xfId="0" applyNumberFormat="1" applyFont="1"/>
    <xf numFmtId="0" fontId="0" fillId="0" borderId="0" xfId="0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9" fillId="6" borderId="2" xfId="0" applyFont="1" applyFill="1" applyBorder="1"/>
    <xf numFmtId="0" fontId="10" fillId="0" borderId="0" xfId="0" applyFont="1"/>
    <xf numFmtId="0" fontId="1" fillId="0" borderId="0" xfId="0" applyFont="1" applyAlignment="1">
      <alignment horizontal="right"/>
    </xf>
    <xf numFmtId="0" fontId="8" fillId="0" borderId="4" xfId="0" applyFont="1" applyFill="1" applyBorder="1" applyAlignment="1">
      <alignment horizontal="right" wrapText="1"/>
    </xf>
    <xf numFmtId="14" fontId="1" fillId="10" borderId="0" xfId="0" applyNumberFormat="1" applyFont="1" applyFill="1"/>
    <xf numFmtId="164" fontId="1" fillId="0" borderId="1" xfId="2" applyNumberFormat="1" applyFont="1" applyBorder="1"/>
    <xf numFmtId="0" fontId="13" fillId="0" borderId="0" xfId="3" applyFill="1" applyAlignment="1">
      <alignment horizontal="right" vertical="top"/>
    </xf>
    <xf numFmtId="14" fontId="8" fillId="0" borderId="4" xfId="0" applyNumberFormat="1" applyFont="1" applyFill="1" applyBorder="1" applyAlignment="1">
      <alignment horizontal="right" wrapText="1"/>
    </xf>
    <xf numFmtId="0" fontId="4" fillId="9" borderId="0" xfId="0" applyFont="1" applyFill="1"/>
    <xf numFmtId="0" fontId="16" fillId="0" borderId="0" xfId="0" applyFont="1"/>
    <xf numFmtId="0" fontId="16" fillId="11" borderId="0" xfId="0" applyFont="1" applyFill="1" applyAlignment="1">
      <alignment horizontal="right"/>
    </xf>
    <xf numFmtId="0" fontId="16" fillId="4" borderId="0" xfId="0" applyFont="1" applyFill="1" applyAlignment="1">
      <alignment horizontal="right"/>
    </xf>
    <xf numFmtId="0" fontId="16" fillId="9" borderId="0" xfId="0" applyFont="1" applyFill="1"/>
    <xf numFmtId="164" fontId="4" fillId="4" borderId="0" xfId="2" applyNumberFormat="1" applyFont="1" applyFill="1"/>
    <xf numFmtId="164" fontId="4" fillId="11" borderId="0" xfId="2" applyNumberFormat="1" applyFont="1" applyFill="1"/>
    <xf numFmtId="164" fontId="16" fillId="9" borderId="0" xfId="2" applyNumberFormat="1" applyFont="1" applyFill="1"/>
    <xf numFmtId="165" fontId="0" fillId="0" borderId="1" xfId="1" applyNumberFormat="1" applyFont="1" applyBorder="1"/>
    <xf numFmtId="165" fontId="1" fillId="0" borderId="1" xfId="1" applyNumberFormat="1" applyFont="1" applyBorder="1"/>
    <xf numFmtId="0" fontId="8" fillId="0" borderId="3" xfId="0" applyFont="1" applyFill="1" applyBorder="1" applyAlignment="1">
      <alignment horizontal="center" wrapText="1"/>
    </xf>
    <xf numFmtId="14" fontId="8" fillId="0" borderId="3" xfId="0" applyNumberFormat="1" applyFont="1" applyFill="1" applyBorder="1" applyAlignment="1">
      <alignment horizontal="right" wrapText="1"/>
    </xf>
    <xf numFmtId="0" fontId="0" fillId="12" borderId="1" xfId="0" applyFill="1" applyBorder="1" applyProtection="1">
      <protection locked="0"/>
    </xf>
    <xf numFmtId="14" fontId="0" fillId="12" borderId="1" xfId="0" applyNumberFormat="1" applyFill="1" applyBorder="1" applyProtection="1">
      <protection locked="0"/>
    </xf>
    <xf numFmtId="0" fontId="0" fillId="0" borderId="0" xfId="0" applyBorder="1"/>
    <xf numFmtId="0" fontId="11" fillId="0" borderId="0" xfId="0" applyFont="1" applyBorder="1"/>
    <xf numFmtId="0" fontId="1" fillId="0" borderId="0" xfId="0" applyFont="1" applyBorder="1"/>
    <xf numFmtId="0" fontId="1" fillId="8" borderId="0" xfId="0" applyFont="1" applyFill="1" applyBorder="1"/>
    <xf numFmtId="0" fontId="17" fillId="0" borderId="0" xfId="0" applyFont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4" fillId="0" borderId="9" xfId="0" applyFont="1" applyBorder="1"/>
    <xf numFmtId="0" fontId="0" fillId="0" borderId="10" xfId="0" applyBorder="1"/>
    <xf numFmtId="0" fontId="0" fillId="0" borderId="9" xfId="0" applyBorder="1"/>
    <xf numFmtId="0" fontId="1" fillId="0" borderId="9" xfId="0" applyFont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13" fillId="9" borderId="0" xfId="3" applyFill="1" applyBorder="1"/>
    <xf numFmtId="0" fontId="0" fillId="9" borderId="0" xfId="0" applyFill="1" applyBorder="1"/>
    <xf numFmtId="0" fontId="0" fillId="9" borderId="10" xfId="0" applyFill="1" applyBorder="1"/>
    <xf numFmtId="0" fontId="13" fillId="7" borderId="0" xfId="3" applyFill="1" applyBorder="1"/>
    <xf numFmtId="0" fontId="0" fillId="7" borderId="0" xfId="0" applyFill="1" applyBorder="1"/>
    <xf numFmtId="0" fontId="0" fillId="7" borderId="10" xfId="0" applyFill="1" applyBorder="1"/>
    <xf numFmtId="0" fontId="0" fillId="8" borderId="0" xfId="0" applyFill="1" applyBorder="1"/>
    <xf numFmtId="165" fontId="0" fillId="0" borderId="0" xfId="0" applyNumberFormat="1" applyBorder="1"/>
    <xf numFmtId="0" fontId="13" fillId="11" borderId="0" xfId="3" applyFill="1" applyBorder="1"/>
    <xf numFmtId="0" fontId="0" fillId="11" borderId="0" xfId="0" applyFill="1" applyBorder="1"/>
    <xf numFmtId="0" fontId="0" fillId="11" borderId="10" xfId="0" applyFill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14" fontId="12" fillId="0" borderId="1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3" borderId="17" xfId="0" applyFont="1" applyFill="1" applyBorder="1"/>
    <xf numFmtId="0" fontId="0" fillId="3" borderId="0" xfId="0" applyFill="1" applyBorder="1"/>
    <xf numFmtId="44" fontId="0" fillId="3" borderId="18" xfId="1" applyFont="1" applyFill="1" applyBorder="1"/>
    <xf numFmtId="0" fontId="0" fillId="0" borderId="17" xfId="0" applyBorder="1" applyAlignment="1">
      <alignment horizontal="left" indent="2"/>
    </xf>
    <xf numFmtId="165" fontId="0" fillId="12" borderId="18" xfId="1" applyNumberFormat="1" applyFont="1" applyFill="1" applyBorder="1" applyProtection="1">
      <protection locked="0"/>
    </xf>
    <xf numFmtId="165" fontId="0" fillId="3" borderId="18" xfId="1" applyNumberFormat="1" applyFont="1" applyFill="1" applyBorder="1"/>
    <xf numFmtId="0" fontId="0" fillId="5" borderId="17" xfId="0" applyFill="1" applyBorder="1" applyAlignment="1">
      <alignment horizontal="left" indent="2"/>
    </xf>
    <xf numFmtId="0" fontId="0" fillId="4" borderId="0" xfId="0" applyFill="1" applyBorder="1"/>
    <xf numFmtId="165" fontId="0" fillId="4" borderId="18" xfId="1" applyNumberFormat="1" applyFont="1" applyFill="1" applyBorder="1"/>
    <xf numFmtId="0" fontId="0" fillId="0" borderId="17" xfId="0" applyBorder="1" applyAlignment="1">
      <alignment horizontal="left" indent="4"/>
    </xf>
    <xf numFmtId="0" fontId="1" fillId="3" borderId="17" xfId="0" applyFont="1" applyFill="1" applyBorder="1" applyAlignment="1">
      <alignment horizontal="left"/>
    </xf>
    <xf numFmtId="0" fontId="0" fillId="0" borderId="17" xfId="0" applyFont="1" applyBorder="1" applyAlignment="1">
      <alignment horizontal="left" indent="2"/>
    </xf>
    <xf numFmtId="0" fontId="5" fillId="8" borderId="17" xfId="0" applyFont="1" applyFill="1" applyBorder="1"/>
    <xf numFmtId="165" fontId="14" fillId="8" borderId="18" xfId="1" applyNumberFormat="1" applyFont="1" applyFill="1" applyBorder="1"/>
    <xf numFmtId="0" fontId="5" fillId="9" borderId="19" xfId="0" applyFont="1" applyFill="1" applyBorder="1"/>
    <xf numFmtId="0" fontId="0" fillId="9" borderId="5" xfId="0" applyFill="1" applyBorder="1"/>
    <xf numFmtId="165" fontId="14" fillId="9" borderId="20" xfId="1" applyNumberFormat="1" applyFont="1" applyFill="1" applyBorder="1"/>
    <xf numFmtId="44" fontId="0" fillId="3" borderId="18" xfId="1" applyFont="1" applyFill="1" applyBorder="1" applyProtection="1"/>
    <xf numFmtId="0" fontId="0" fillId="0" borderId="0" xfId="0" applyBorder="1" applyAlignment="1">
      <alignment horizontal="left"/>
    </xf>
    <xf numFmtId="165" fontId="0" fillId="12" borderId="0" xfId="1" applyNumberFormat="1" applyFont="1" applyFill="1" applyBorder="1" applyProtection="1">
      <protection locked="0"/>
    </xf>
    <xf numFmtId="165" fontId="0" fillId="0" borderId="18" xfId="1" applyNumberFormat="1" applyFont="1" applyBorder="1" applyProtection="1"/>
    <xf numFmtId="44" fontId="0" fillId="4" borderId="18" xfId="1" applyFont="1" applyFill="1" applyBorder="1" applyProtection="1"/>
    <xf numFmtId="0" fontId="1" fillId="2" borderId="17" xfId="0" applyFont="1" applyFill="1" applyBorder="1" applyAlignment="1">
      <alignment horizontal="left"/>
    </xf>
    <xf numFmtId="0" fontId="0" fillId="2" borderId="0" xfId="0" applyFill="1" applyBorder="1"/>
    <xf numFmtId="44" fontId="0" fillId="2" borderId="18" xfId="1" applyFont="1" applyFill="1" applyBorder="1" applyProtection="1"/>
    <xf numFmtId="0" fontId="4" fillId="8" borderId="17" xfId="0" applyFont="1" applyFill="1" applyBorder="1"/>
    <xf numFmtId="165" fontId="14" fillId="8" borderId="0" xfId="1" applyNumberFormat="1" applyFont="1" applyFill="1" applyBorder="1"/>
    <xf numFmtId="0" fontId="15" fillId="6" borderId="19" xfId="0" applyFont="1" applyFill="1" applyBorder="1"/>
    <xf numFmtId="0" fontId="3" fillId="6" borderId="5" xfId="0" applyFont="1" applyFill="1" applyBorder="1"/>
    <xf numFmtId="165" fontId="15" fillId="6" borderId="5" xfId="1" applyNumberFormat="1" applyFont="1" applyFill="1" applyBorder="1"/>
    <xf numFmtId="165" fontId="15" fillId="6" borderId="20" xfId="1" applyNumberFormat="1" applyFont="1" applyFill="1" applyBorder="1"/>
    <xf numFmtId="44" fontId="0" fillId="4" borderId="18" xfId="1" applyFont="1" applyFill="1" applyBorder="1"/>
    <xf numFmtId="44" fontId="0" fillId="2" borderId="18" xfId="1" applyFont="1" applyFill="1" applyBorder="1"/>
    <xf numFmtId="0" fontId="5" fillId="10" borderId="19" xfId="0" applyFont="1" applyFill="1" applyBorder="1"/>
    <xf numFmtId="0" fontId="0" fillId="10" borderId="5" xfId="0" applyFill="1" applyBorder="1"/>
    <xf numFmtId="165" fontId="0" fillId="8" borderId="18" xfId="1" applyNumberFormat="1" applyFont="1" applyFill="1" applyBorder="1"/>
    <xf numFmtId="165" fontId="0" fillId="10" borderId="20" xfId="1" applyNumberFormat="1" applyFont="1" applyFill="1" applyBorder="1"/>
    <xf numFmtId="0" fontId="0" fillId="13" borderId="17" xfId="0" applyFill="1" applyBorder="1" applyAlignment="1">
      <alignment horizontal="left" indent="2"/>
    </xf>
    <xf numFmtId="0" fontId="0" fillId="13" borderId="0" xfId="0" applyFill="1" applyBorder="1" applyAlignment="1">
      <alignment horizontal="left"/>
    </xf>
    <xf numFmtId="165" fontId="0" fillId="13" borderId="0" xfId="1" applyNumberFormat="1" applyFont="1" applyFill="1" applyBorder="1" applyProtection="1">
      <protection locked="0"/>
    </xf>
    <xf numFmtId="165" fontId="0" fillId="13" borderId="18" xfId="1" applyNumberFormat="1" applyFont="1" applyFill="1" applyBorder="1" applyProtection="1"/>
    <xf numFmtId="0" fontId="1" fillId="14" borderId="0" xfId="0" applyFont="1" applyFill="1"/>
    <xf numFmtId="0" fontId="0" fillId="14" borderId="0" xfId="0" applyFill="1"/>
    <xf numFmtId="165" fontId="0" fillId="0" borderId="0" xfId="0" applyNumberFormat="1"/>
    <xf numFmtId="9" fontId="0" fillId="0" borderId="0" xfId="2" applyFont="1"/>
    <xf numFmtId="165" fontId="0" fillId="13" borderId="18" xfId="1" applyNumberFormat="1" applyFont="1" applyFill="1" applyBorder="1" applyProtection="1">
      <protection locked="0"/>
    </xf>
    <xf numFmtId="0" fontId="0" fillId="13" borderId="17" xfId="0" applyFont="1" applyFill="1" applyBorder="1" applyAlignment="1">
      <alignment horizontal="left" indent="2"/>
    </xf>
    <xf numFmtId="0" fontId="0" fillId="13" borderId="0" xfId="0" applyFill="1" applyBorder="1"/>
    <xf numFmtId="165" fontId="0" fillId="3" borderId="0" xfId="0" applyNumberFormat="1" applyFill="1" applyBorder="1"/>
    <xf numFmtId="165" fontId="0" fillId="14" borderId="0" xfId="0" applyNumberFormat="1" applyFill="1"/>
    <xf numFmtId="165" fontId="16" fillId="0" borderId="0" xfId="0" applyNumberFormat="1" applyFont="1"/>
    <xf numFmtId="0" fontId="6" fillId="0" borderId="0" xfId="0" applyFont="1" applyAlignment="1">
      <alignment horizontal="left"/>
    </xf>
    <xf numFmtId="0" fontId="3" fillId="6" borderId="3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1" fillId="11" borderId="5" xfId="0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2">
    <dxf>
      <fill>
        <patternFill>
          <bgColor rgb="FFFF8B8B"/>
        </patternFill>
      </fill>
    </dxf>
    <dxf>
      <fill>
        <patternFill>
          <bgColor rgb="FFFF8B8B"/>
        </patternFill>
      </fill>
    </dxf>
  </dxfs>
  <tableStyles count="0" defaultTableStyle="TableStyleMedium2" defaultPivotStyle="PivotStyleLight16"/>
  <colors>
    <mruColors>
      <color rgb="FFFF5050"/>
      <color rgb="FF004E95"/>
      <color rgb="FFFFFFCC"/>
      <color rgb="FF3ACDE8"/>
      <color rgb="FF16E6B6"/>
      <color rgb="FFFF8B8B"/>
      <color rgb="FFFFD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15241</xdr:rowOff>
    </xdr:from>
    <xdr:to>
      <xdr:col>2</xdr:col>
      <xdr:colOff>143692</xdr:colOff>
      <xdr:row>2</xdr:row>
      <xdr:rowOff>137161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5241"/>
          <a:ext cx="418012" cy="487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83820</xdr:rowOff>
    </xdr:from>
    <xdr:to>
      <xdr:col>2</xdr:col>
      <xdr:colOff>1486989</xdr:colOff>
      <xdr:row>3</xdr:row>
      <xdr:rowOff>243840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4560" y="83820"/>
          <a:ext cx="496389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899160</xdr:colOff>
      <xdr:row>0</xdr:row>
      <xdr:rowOff>83820</xdr:rowOff>
    </xdr:from>
    <xdr:to>
      <xdr:col>6</xdr:col>
      <xdr:colOff>265612</xdr:colOff>
      <xdr:row>1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5740" y="83820"/>
          <a:ext cx="418012" cy="4876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1036320</xdr:colOff>
      <xdr:row>0</xdr:row>
      <xdr:rowOff>68580</xdr:rowOff>
    </xdr:from>
    <xdr:to>
      <xdr:col>2</xdr:col>
      <xdr:colOff>1532709</xdr:colOff>
      <xdr:row>3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280" y="68580"/>
          <a:ext cx="496389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4E95"/>
  </sheetPr>
  <dimension ref="A1:M38"/>
  <sheetViews>
    <sheetView showGridLines="0" tabSelected="1" view="pageBreakPreview" zoomScale="60" zoomScaleNormal="130" workbookViewId="0">
      <selection activeCell="G45" sqref="G45"/>
    </sheetView>
  </sheetViews>
  <sheetFormatPr defaultRowHeight="15" x14ac:dyDescent="0.25"/>
  <cols>
    <col min="1" max="1" width="2.5703125" customWidth="1"/>
    <col min="2" max="3" width="3.28515625" customWidth="1"/>
    <col min="4" max="4" width="15.85546875" customWidth="1"/>
    <col min="5" max="5" width="26.42578125" customWidth="1"/>
    <col min="6" max="6" width="3.28515625" customWidth="1"/>
    <col min="9" max="9" width="22.28515625" customWidth="1"/>
  </cols>
  <sheetData>
    <row r="1" spans="1:13" x14ac:dyDescent="0.25">
      <c r="D1" s="122" t="s">
        <v>129</v>
      </c>
      <c r="E1" s="122"/>
      <c r="F1" s="122"/>
      <c r="G1" s="122"/>
      <c r="H1" s="122"/>
      <c r="I1" s="122"/>
      <c r="J1" s="122"/>
      <c r="K1" s="122"/>
      <c r="L1" s="122"/>
      <c r="M1" s="122"/>
    </row>
    <row r="2" spans="1:13" x14ac:dyDescent="0.25"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15.75" thickBot="1" x14ac:dyDescent="0.3"/>
    <row r="4" spans="1:13" x14ac:dyDescent="0.25">
      <c r="A4" s="41"/>
      <c r="B4" s="42"/>
      <c r="C4" s="42"/>
      <c r="D4" s="42"/>
      <c r="E4" s="42"/>
      <c r="F4" s="42"/>
      <c r="G4" s="42"/>
      <c r="H4" s="42"/>
      <c r="I4" s="43"/>
      <c r="J4" s="1"/>
      <c r="K4" s="1"/>
      <c r="L4" s="1"/>
      <c r="M4" s="1"/>
    </row>
    <row r="5" spans="1:13" ht="18.75" x14ac:dyDescent="0.3">
      <c r="A5" s="44" t="s">
        <v>36</v>
      </c>
      <c r="B5" s="36"/>
      <c r="C5" s="36"/>
      <c r="D5" s="36"/>
      <c r="E5" s="36"/>
      <c r="F5" s="36"/>
      <c r="G5" s="36"/>
      <c r="H5" s="36"/>
      <c r="I5" s="45"/>
      <c r="J5" s="1"/>
      <c r="K5" s="1"/>
      <c r="L5" s="1"/>
      <c r="M5" s="1"/>
    </row>
    <row r="6" spans="1:13" ht="15.75" thickBot="1" x14ac:dyDescent="0.3">
      <c r="A6" s="46"/>
      <c r="B6" s="36"/>
      <c r="C6" s="36"/>
      <c r="D6" s="36"/>
      <c r="E6" s="36"/>
      <c r="F6" s="36"/>
      <c r="G6" s="37" t="s">
        <v>106</v>
      </c>
      <c r="H6" s="36"/>
      <c r="I6" s="45"/>
      <c r="J6" s="1"/>
      <c r="K6" s="1"/>
      <c r="L6" s="1"/>
      <c r="M6" s="1"/>
    </row>
    <row r="7" spans="1:13" ht="15.75" thickBot="1" x14ac:dyDescent="0.3">
      <c r="A7" s="47" t="s">
        <v>37</v>
      </c>
      <c r="B7" s="38" t="s">
        <v>38</v>
      </c>
      <c r="C7" s="38"/>
      <c r="D7" s="38"/>
      <c r="E7" s="34" t="s">
        <v>50</v>
      </c>
      <c r="F7" s="36"/>
      <c r="G7" s="36"/>
      <c r="H7" s="36"/>
      <c r="I7" s="45"/>
      <c r="J7" s="1"/>
      <c r="K7" s="1"/>
      <c r="L7" s="1"/>
      <c r="M7" s="1"/>
    </row>
    <row r="8" spans="1:13" ht="15.75" thickBot="1" x14ac:dyDescent="0.3">
      <c r="A8" s="46"/>
      <c r="B8" s="36"/>
      <c r="C8" s="36"/>
      <c r="D8" s="36"/>
      <c r="E8" s="36"/>
      <c r="F8" s="36"/>
      <c r="G8" s="36"/>
      <c r="H8" s="36"/>
      <c r="I8" s="45"/>
      <c r="J8" s="1"/>
      <c r="K8" s="1"/>
      <c r="L8" s="1"/>
      <c r="M8" s="1"/>
    </row>
    <row r="9" spans="1:13" ht="15.75" thickBot="1" x14ac:dyDescent="0.3">
      <c r="A9" s="47"/>
      <c r="B9" s="39" t="s">
        <v>52</v>
      </c>
      <c r="C9" s="39"/>
      <c r="D9" s="39"/>
      <c r="E9" s="6">
        <f>VLOOKUP(E7,CODE!A3:B14,2,FALSE())</f>
        <v>43830</v>
      </c>
      <c r="F9" s="36"/>
      <c r="G9" s="40" t="s">
        <v>107</v>
      </c>
      <c r="H9" s="36"/>
      <c r="I9" s="45"/>
      <c r="J9" s="1"/>
      <c r="K9" s="1"/>
      <c r="L9" s="1"/>
      <c r="M9" s="1"/>
    </row>
    <row r="10" spans="1:13" ht="15.75" thickBot="1" x14ac:dyDescent="0.3">
      <c r="A10" s="46"/>
      <c r="B10" s="36"/>
      <c r="C10" s="36"/>
      <c r="D10" s="36"/>
      <c r="E10" s="36"/>
      <c r="F10" s="36"/>
      <c r="G10" s="36"/>
      <c r="H10" s="36"/>
      <c r="I10" s="45"/>
      <c r="J10" s="1"/>
      <c r="K10" s="1"/>
      <c r="L10" s="1"/>
      <c r="M10" s="1"/>
    </row>
    <row r="11" spans="1:13" ht="15.75" thickBot="1" x14ac:dyDescent="0.3">
      <c r="A11" s="47" t="s">
        <v>53</v>
      </c>
      <c r="B11" s="38" t="s">
        <v>0</v>
      </c>
      <c r="C11" s="38"/>
      <c r="D11" s="38"/>
      <c r="E11" s="35">
        <v>44196</v>
      </c>
      <c r="F11" s="36"/>
      <c r="G11" s="36"/>
      <c r="H11" s="36"/>
      <c r="I11" s="45"/>
      <c r="J11" s="1"/>
      <c r="K11" s="1"/>
      <c r="L11" s="1"/>
      <c r="M11" s="1"/>
    </row>
    <row r="12" spans="1:13" ht="15.75" thickBot="1" x14ac:dyDescent="0.3">
      <c r="A12" s="46"/>
      <c r="B12" s="36"/>
      <c r="C12" s="36"/>
      <c r="D12" s="36"/>
      <c r="E12" s="7"/>
      <c r="F12" s="36"/>
      <c r="G12" s="36"/>
      <c r="H12" s="36"/>
      <c r="I12" s="45"/>
      <c r="J12" s="1"/>
      <c r="K12" s="1"/>
      <c r="L12" s="1"/>
      <c r="M12" s="1"/>
    </row>
    <row r="13" spans="1:13" ht="15.75" thickBot="1" x14ac:dyDescent="0.3">
      <c r="A13" s="47"/>
      <c r="B13" s="39" t="s">
        <v>59</v>
      </c>
      <c r="C13" s="39"/>
      <c r="D13" s="39"/>
      <c r="E13" s="3">
        <f>ROUND((E11-E9)/(365/12),0)</f>
        <v>12</v>
      </c>
      <c r="F13" s="36"/>
      <c r="G13" s="40" t="s">
        <v>118</v>
      </c>
      <c r="H13" s="36"/>
      <c r="I13" s="45"/>
      <c r="J13" s="1"/>
      <c r="K13" s="1"/>
      <c r="L13" s="1"/>
      <c r="M13" s="1"/>
    </row>
    <row r="14" spans="1:13" ht="15.75" thickBot="1" x14ac:dyDescent="0.3">
      <c r="A14" s="46"/>
      <c r="B14" s="36"/>
      <c r="C14" s="36"/>
      <c r="D14" s="36"/>
      <c r="E14" s="36"/>
      <c r="F14" s="36"/>
      <c r="G14" s="36"/>
      <c r="H14" s="36"/>
      <c r="I14" s="45"/>
      <c r="J14" s="1"/>
      <c r="K14" s="1"/>
      <c r="L14" s="1"/>
      <c r="M14" s="1"/>
    </row>
    <row r="15" spans="1:13" ht="15.75" thickBot="1" x14ac:dyDescent="0.3">
      <c r="A15" s="51"/>
      <c r="B15" s="52"/>
      <c r="C15" s="52"/>
      <c r="D15" s="52"/>
      <c r="E15" s="52"/>
      <c r="F15" s="52"/>
      <c r="G15" s="52"/>
      <c r="H15" s="52"/>
      <c r="I15" s="53"/>
      <c r="J15" s="1"/>
      <c r="K15" s="1"/>
      <c r="L15" s="1"/>
      <c r="M15" s="1"/>
    </row>
    <row r="16" spans="1:13" ht="18.75" x14ac:dyDescent="0.3">
      <c r="A16" s="44" t="s">
        <v>54</v>
      </c>
      <c r="B16" s="36"/>
      <c r="C16" s="36"/>
      <c r="D16" s="36"/>
      <c r="E16" s="36"/>
      <c r="F16" s="36"/>
      <c r="G16" s="36"/>
      <c r="H16" s="36"/>
      <c r="I16" s="45"/>
      <c r="J16" s="1"/>
      <c r="K16" s="1"/>
      <c r="L16" s="1"/>
      <c r="M16" s="1"/>
    </row>
    <row r="17" spans="1:13" ht="15.75" thickBot="1" x14ac:dyDescent="0.3">
      <c r="A17" s="46"/>
      <c r="B17" s="36"/>
      <c r="C17" s="36"/>
      <c r="D17" s="36"/>
      <c r="E17" s="36"/>
      <c r="F17" s="36"/>
      <c r="G17" s="36"/>
      <c r="H17" s="36"/>
      <c r="I17" s="45"/>
      <c r="J17" s="1"/>
      <c r="K17" s="1"/>
      <c r="L17" s="1"/>
      <c r="M17" s="1"/>
    </row>
    <row r="18" spans="1:13" ht="15.75" thickBot="1" x14ac:dyDescent="0.3">
      <c r="A18" s="47" t="s">
        <v>55</v>
      </c>
      <c r="B18" s="38" t="s">
        <v>51</v>
      </c>
      <c r="C18" s="38"/>
      <c r="D18" s="38"/>
      <c r="E18" s="30">
        <f ca="1">'BASE YEAR REVENUE'!C80</f>
        <v>15572547.699999999</v>
      </c>
      <c r="F18" s="36"/>
      <c r="G18" s="54" t="s">
        <v>108</v>
      </c>
      <c r="H18" s="55"/>
      <c r="I18" s="56"/>
      <c r="J18" s="1"/>
      <c r="K18" s="1"/>
      <c r="L18" s="1"/>
      <c r="M18" s="1"/>
    </row>
    <row r="19" spans="1:13" ht="15.75" thickBot="1" x14ac:dyDescent="0.3">
      <c r="A19" s="46"/>
      <c r="B19" s="36"/>
      <c r="C19" s="36"/>
      <c r="D19" s="36"/>
      <c r="E19" s="36"/>
      <c r="F19" s="36"/>
      <c r="G19" s="36"/>
      <c r="H19" s="36"/>
      <c r="I19" s="45"/>
      <c r="J19" s="1"/>
      <c r="K19" s="1"/>
      <c r="L19" s="1"/>
      <c r="M19" s="1"/>
    </row>
    <row r="20" spans="1:13" ht="15.75" thickBot="1" x14ac:dyDescent="0.3">
      <c r="A20" s="47" t="s">
        <v>56</v>
      </c>
      <c r="B20" s="38" t="s">
        <v>34</v>
      </c>
      <c r="C20" s="38"/>
      <c r="D20" s="38"/>
      <c r="E20" s="8">
        <f ca="1">'GROWTH RATE'!B86</f>
        <v>6.6042663376064861E-2</v>
      </c>
      <c r="F20" s="36"/>
      <c r="G20" s="57" t="s">
        <v>108</v>
      </c>
      <c r="H20" s="58"/>
      <c r="I20" s="59"/>
      <c r="J20" s="1"/>
      <c r="K20" s="1"/>
      <c r="L20" s="1"/>
      <c r="M20" s="1"/>
    </row>
    <row r="21" spans="1:13" ht="15.75" thickBot="1" x14ac:dyDescent="0.3">
      <c r="A21" s="46"/>
      <c r="B21" s="36"/>
      <c r="C21" s="36"/>
      <c r="D21" s="36"/>
      <c r="E21" s="9"/>
      <c r="F21" s="36"/>
      <c r="G21" s="36"/>
      <c r="H21" s="36"/>
      <c r="I21" s="45"/>
      <c r="J21" s="1"/>
      <c r="K21" s="1"/>
      <c r="L21" s="1"/>
      <c r="M21" s="1"/>
    </row>
    <row r="22" spans="1:13" ht="15.75" thickBot="1" x14ac:dyDescent="0.3">
      <c r="A22" s="46"/>
      <c r="B22" s="39" t="s">
        <v>60</v>
      </c>
      <c r="C22" s="60"/>
      <c r="D22" s="60"/>
      <c r="E22" s="30">
        <f ca="1">E18*((1+E20)^(E13/12))</f>
        <v>16601000.225658813</v>
      </c>
      <c r="F22" s="36"/>
      <c r="G22" s="36" t="s">
        <v>119</v>
      </c>
      <c r="H22" s="36"/>
      <c r="I22" s="45"/>
      <c r="J22" s="1"/>
      <c r="K22" s="1"/>
      <c r="L22" s="1"/>
      <c r="M22" s="1"/>
    </row>
    <row r="23" spans="1:13" ht="15.75" thickBot="1" x14ac:dyDescent="0.3">
      <c r="A23" s="46"/>
      <c r="B23" s="36"/>
      <c r="C23" s="36"/>
      <c r="D23" s="36"/>
      <c r="E23" s="61"/>
      <c r="F23" s="36"/>
      <c r="G23" s="36"/>
      <c r="H23" s="36"/>
      <c r="I23" s="45"/>
      <c r="J23" s="1"/>
      <c r="K23" s="1"/>
      <c r="L23" s="1"/>
      <c r="M23" s="1"/>
    </row>
    <row r="24" spans="1:13" ht="15.75" thickBot="1" x14ac:dyDescent="0.3">
      <c r="A24" s="47" t="s">
        <v>57</v>
      </c>
      <c r="B24" s="38" t="s">
        <v>35</v>
      </c>
      <c r="C24" s="38"/>
      <c r="D24" s="38"/>
      <c r="E24" s="30">
        <f ca="1">'ACTUAL REVENUE 2020'!C80</f>
        <v>14710426.580000002</v>
      </c>
      <c r="F24" s="36"/>
      <c r="G24" s="62" t="s">
        <v>108</v>
      </c>
      <c r="H24" s="63"/>
      <c r="I24" s="64"/>
      <c r="J24" s="1"/>
      <c r="K24" s="1"/>
      <c r="L24" s="1"/>
      <c r="M24" s="1"/>
    </row>
    <row r="25" spans="1:13" x14ac:dyDescent="0.25">
      <c r="A25" s="46"/>
      <c r="B25" s="36"/>
      <c r="C25" s="36"/>
      <c r="D25" s="36"/>
      <c r="E25" s="36"/>
      <c r="F25" s="36"/>
      <c r="G25" s="36"/>
      <c r="H25" s="36"/>
      <c r="I25" s="45"/>
      <c r="J25" s="1"/>
      <c r="K25" s="1"/>
      <c r="L25" s="1"/>
      <c r="M25" s="1"/>
    </row>
    <row r="26" spans="1:13" ht="15.75" thickBot="1" x14ac:dyDescent="0.3">
      <c r="A26" s="48"/>
      <c r="B26" s="49"/>
      <c r="C26" s="49"/>
      <c r="D26" s="49"/>
      <c r="E26" s="49"/>
      <c r="F26" s="49"/>
      <c r="G26" s="49"/>
      <c r="H26" s="49"/>
      <c r="I26" s="50"/>
      <c r="J26" s="1"/>
      <c r="K26" s="1"/>
      <c r="L26" s="1"/>
      <c r="M26" s="1"/>
    </row>
    <row r="27" spans="1:13" ht="19.5" thickBot="1" x14ac:dyDescent="0.35">
      <c r="A27" s="44" t="s">
        <v>58</v>
      </c>
      <c r="B27" s="36"/>
      <c r="C27" s="36"/>
      <c r="D27" s="36"/>
      <c r="E27" s="36"/>
      <c r="F27" s="36"/>
      <c r="G27" s="65"/>
      <c r="H27" s="66" t="s">
        <v>102</v>
      </c>
      <c r="I27" s="67">
        <f>E11</f>
        <v>44196</v>
      </c>
      <c r="J27" s="1"/>
      <c r="K27" s="1"/>
      <c r="L27" s="1"/>
      <c r="M27" s="1"/>
    </row>
    <row r="28" spans="1:13" ht="15.75" thickBot="1" x14ac:dyDescent="0.3">
      <c r="A28" s="47"/>
      <c r="B28" s="38" t="s">
        <v>62</v>
      </c>
      <c r="C28" s="38"/>
      <c r="D28" s="38"/>
      <c r="E28" s="31">
        <f ca="1">IF(E22-E24&gt;0,E22-E24,0)</f>
        <v>1890573.6456588116</v>
      </c>
      <c r="F28" s="36"/>
      <c r="G28" s="36"/>
      <c r="H28" s="36"/>
      <c r="I28" s="45"/>
      <c r="J28" s="1"/>
      <c r="K28" s="1"/>
      <c r="L28" s="1"/>
      <c r="M28" s="1"/>
    </row>
    <row r="29" spans="1:13" ht="15.75" thickBot="1" x14ac:dyDescent="0.3">
      <c r="A29" s="46"/>
      <c r="B29" s="36"/>
      <c r="C29" s="36"/>
      <c r="D29" s="36"/>
      <c r="E29" s="38"/>
      <c r="F29" s="36"/>
      <c r="G29" s="36"/>
      <c r="H29" s="36"/>
      <c r="I29" s="45"/>
    </row>
    <row r="30" spans="1:13" ht="15.75" thickBot="1" x14ac:dyDescent="0.3">
      <c r="A30" s="47"/>
      <c r="B30" s="38" t="s">
        <v>63</v>
      </c>
      <c r="C30" s="38"/>
      <c r="D30" s="38"/>
      <c r="E30" s="19">
        <f ca="1">(E28/E22)*-1</f>
        <v>-0.11388311667731357</v>
      </c>
      <c r="F30" s="36"/>
      <c r="G30" s="36"/>
      <c r="H30" s="36"/>
      <c r="I30" s="45"/>
    </row>
    <row r="31" spans="1:13" ht="15.75" thickBot="1" x14ac:dyDescent="0.3">
      <c r="A31" s="68"/>
      <c r="B31" s="69"/>
      <c r="C31" s="69"/>
      <c r="D31" s="69"/>
      <c r="E31" s="69"/>
      <c r="F31" s="69"/>
      <c r="G31" s="69"/>
      <c r="H31" s="69"/>
      <c r="I31" s="70"/>
    </row>
    <row r="38" spans="4:4" x14ac:dyDescent="0.25">
      <c r="D38" t="s">
        <v>141</v>
      </c>
    </row>
  </sheetData>
  <mergeCells count="1">
    <mergeCell ref="D1:M2"/>
  </mergeCells>
  <conditionalFormatting sqref="E28">
    <cfRule type="cellIs" dxfId="1" priority="2" operator="greaterThan">
      <formula>0</formula>
    </cfRule>
  </conditionalFormatting>
  <conditionalFormatting sqref="E30">
    <cfRule type="cellIs" dxfId="0" priority="1" operator="lessThan">
      <formula>0</formula>
    </cfRule>
  </conditionalFormatting>
  <hyperlinks>
    <hyperlink ref="G18" location="'BASE YEAR REVENUE'!A1" display="Use Worksheet to Calculate " xr:uid="{00000000-0004-0000-0000-000000000000}"/>
    <hyperlink ref="G20" location="'GROWTH RATE'!A1" display="Use Worksheet to Calculate " xr:uid="{00000000-0004-0000-0000-000001000000}"/>
    <hyperlink ref="G24" location="'ACTUAL REVENUE'!A1" display="Use Worksheet to Calculate " xr:uid="{00000000-0004-0000-0000-000002000000}"/>
  </hyperlinks>
  <pageMargins left="0.7" right="0.7" top="0.75" bottom="0.75" header="0.3" footer="0.3"/>
  <pageSetup scale="94" orientation="portrait" r:id="rId1"/>
  <rowBreaks count="1" manualBreakCount="1">
    <brk id="31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CODE!$A$3:$A$14</xm:f>
          </x14:formula1>
          <xm:sqref>E7</xm:sqref>
        </x14:dataValidation>
        <x14:dataValidation type="list" allowBlank="1" showInputMessage="1" showErrorMessage="1" xr:uid="{00000000-0002-0000-0000-000001000000}">
          <x14:formula1>
            <xm:f>CODE!$F$8:$F$11</xm:f>
          </x14:formula1>
          <xm:sqref>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6E6B6"/>
  </sheetPr>
  <dimension ref="A1:H81"/>
  <sheetViews>
    <sheetView showGridLines="0" view="pageBreakPreview" zoomScale="60" zoomScaleNormal="100" workbookViewId="0">
      <selection activeCell="B45" sqref="B45"/>
    </sheetView>
  </sheetViews>
  <sheetFormatPr defaultRowHeight="15" x14ac:dyDescent="0.25"/>
  <cols>
    <col min="1" max="1" width="52.5703125" customWidth="1"/>
    <col min="2" max="2" width="20.5703125" customWidth="1"/>
    <col min="3" max="3" width="23.28515625" customWidth="1"/>
    <col min="4" max="4" width="10.28515625" customWidth="1"/>
    <col min="5" max="5" width="11" customWidth="1"/>
  </cols>
  <sheetData>
    <row r="1" spans="1:5" ht="33" customHeight="1" x14ac:dyDescent="0.35">
      <c r="A1" s="15" t="s">
        <v>103</v>
      </c>
      <c r="E1" s="20" t="s">
        <v>109</v>
      </c>
    </row>
    <row r="2" spans="1:5" ht="33" hidden="1" customHeight="1" x14ac:dyDescent="0.35">
      <c r="A2" s="15"/>
      <c r="E2" s="20"/>
    </row>
    <row r="3" spans="1:5" ht="33" hidden="1" customHeight="1" x14ac:dyDescent="0.35">
      <c r="A3" s="15"/>
      <c r="E3" s="20"/>
    </row>
    <row r="4" spans="1:5" ht="21.6" customHeight="1" thickBot="1" x14ac:dyDescent="0.3">
      <c r="A4" s="16" t="s">
        <v>102</v>
      </c>
      <c r="B4" s="18">
        <f>SUMMARY!$E$9</f>
        <v>43830</v>
      </c>
    </row>
    <row r="5" spans="1:5" s="11" customFormat="1" ht="16.5" thickTop="1" thickBot="1" x14ac:dyDescent="0.3">
      <c r="A5" s="12" t="s">
        <v>1</v>
      </c>
      <c r="B5" s="13" t="s">
        <v>2</v>
      </c>
      <c r="C5" s="17" t="s">
        <v>3</v>
      </c>
    </row>
    <row r="6" spans="1:5" ht="28.9" customHeight="1" thickTop="1" thickBot="1" x14ac:dyDescent="0.5">
      <c r="A6" s="14" t="s">
        <v>18</v>
      </c>
      <c r="B6" s="123" t="s">
        <v>27</v>
      </c>
      <c r="C6" s="124"/>
    </row>
    <row r="7" spans="1:5" ht="15.75" thickTop="1" x14ac:dyDescent="0.25">
      <c r="A7" s="71" t="s">
        <v>4</v>
      </c>
      <c r="B7" s="72"/>
      <c r="C7" s="73"/>
    </row>
    <row r="8" spans="1:5" x14ac:dyDescent="0.25">
      <c r="A8" s="74" t="s">
        <v>4</v>
      </c>
      <c r="B8" s="36" t="s">
        <v>16</v>
      </c>
      <c r="C8" s="75">
        <v>2904132</v>
      </c>
      <c r="D8" s="112" t="s">
        <v>130</v>
      </c>
      <c r="E8" s="113"/>
    </row>
    <row r="9" spans="1:5" x14ac:dyDescent="0.25">
      <c r="A9" s="71" t="s">
        <v>6</v>
      </c>
      <c r="B9" s="72"/>
      <c r="C9" s="76"/>
    </row>
    <row r="10" spans="1:5" x14ac:dyDescent="0.25">
      <c r="A10" s="74" t="s">
        <v>116</v>
      </c>
      <c r="B10" s="36" t="s">
        <v>16</v>
      </c>
      <c r="C10" s="75">
        <v>6570563</v>
      </c>
      <c r="D10" s="112" t="s">
        <v>131</v>
      </c>
      <c r="E10" s="113"/>
    </row>
    <row r="11" spans="1:5" x14ac:dyDescent="0.25">
      <c r="A11" s="77" t="s">
        <v>7</v>
      </c>
      <c r="B11" s="78"/>
      <c r="C11" s="79"/>
    </row>
    <row r="12" spans="1:5" hidden="1" x14ac:dyDescent="0.25">
      <c r="A12" s="80" t="s">
        <v>8</v>
      </c>
      <c r="B12" s="36" t="s">
        <v>16</v>
      </c>
      <c r="C12" s="75">
        <v>0</v>
      </c>
    </row>
    <row r="13" spans="1:5" hidden="1" x14ac:dyDescent="0.25">
      <c r="A13" s="80" t="s">
        <v>64</v>
      </c>
      <c r="B13" s="36" t="s">
        <v>16</v>
      </c>
      <c r="C13" s="75">
        <v>0</v>
      </c>
    </row>
    <row r="14" spans="1:5" hidden="1" x14ac:dyDescent="0.25">
      <c r="A14" s="80" t="s">
        <v>66</v>
      </c>
      <c r="B14" s="36" t="s">
        <v>16</v>
      </c>
      <c r="C14" s="75">
        <v>0</v>
      </c>
    </row>
    <row r="15" spans="1:5" hidden="1" x14ac:dyDescent="0.25">
      <c r="A15" s="80" t="s">
        <v>65</v>
      </c>
      <c r="B15" s="36" t="s">
        <v>16</v>
      </c>
      <c r="C15" s="75">
        <v>0</v>
      </c>
    </row>
    <row r="16" spans="1:5" hidden="1" x14ac:dyDescent="0.25">
      <c r="A16" s="80" t="s">
        <v>67</v>
      </c>
      <c r="B16" s="36" t="s">
        <v>16</v>
      </c>
      <c r="C16" s="75">
        <v>0</v>
      </c>
    </row>
    <row r="17" spans="1:3" hidden="1" x14ac:dyDescent="0.25">
      <c r="A17" s="80" t="s">
        <v>68</v>
      </c>
      <c r="B17" s="36" t="s">
        <v>16</v>
      </c>
      <c r="C17" s="75">
        <v>0</v>
      </c>
    </row>
    <row r="18" spans="1:3" hidden="1" x14ac:dyDescent="0.25">
      <c r="A18" s="80" t="s">
        <v>69</v>
      </c>
      <c r="B18" s="36" t="s">
        <v>16</v>
      </c>
      <c r="C18" s="75">
        <v>0</v>
      </c>
    </row>
    <row r="19" spans="1:3" x14ac:dyDescent="0.25">
      <c r="A19" s="71" t="s">
        <v>70</v>
      </c>
      <c r="B19" s="72"/>
      <c r="C19" s="76"/>
    </row>
    <row r="20" spans="1:3" hidden="1" x14ac:dyDescent="0.25">
      <c r="A20" s="74" t="s">
        <v>71</v>
      </c>
      <c r="B20" s="36" t="s">
        <v>16</v>
      </c>
      <c r="C20" s="75">
        <v>0</v>
      </c>
    </row>
    <row r="21" spans="1:3" hidden="1" x14ac:dyDescent="0.25">
      <c r="A21" s="74" t="s">
        <v>123</v>
      </c>
      <c r="B21" s="36" t="s">
        <v>16</v>
      </c>
      <c r="C21" s="75">
        <v>0</v>
      </c>
    </row>
    <row r="22" spans="1:3" hidden="1" x14ac:dyDescent="0.25">
      <c r="A22" s="74" t="s">
        <v>72</v>
      </c>
      <c r="B22" s="36" t="s">
        <v>16</v>
      </c>
      <c r="C22" s="75">
        <v>0</v>
      </c>
    </row>
    <row r="23" spans="1:3" hidden="1" x14ac:dyDescent="0.25">
      <c r="A23" s="74" t="s">
        <v>73</v>
      </c>
      <c r="B23" s="36" t="s">
        <v>16</v>
      </c>
      <c r="C23" s="75">
        <v>0</v>
      </c>
    </row>
    <row r="24" spans="1:3" hidden="1" x14ac:dyDescent="0.25">
      <c r="A24" s="74" t="s">
        <v>74</v>
      </c>
      <c r="B24" s="36" t="s">
        <v>16</v>
      </c>
      <c r="C24" s="75">
        <v>0</v>
      </c>
    </row>
    <row r="25" spans="1:3" hidden="1" x14ac:dyDescent="0.25">
      <c r="A25" s="74" t="s">
        <v>75</v>
      </c>
      <c r="B25" s="36" t="s">
        <v>16</v>
      </c>
      <c r="C25" s="75">
        <v>0</v>
      </c>
    </row>
    <row r="26" spans="1:3" hidden="1" x14ac:dyDescent="0.25">
      <c r="A26" s="74" t="s">
        <v>76</v>
      </c>
      <c r="B26" s="36" t="s">
        <v>16</v>
      </c>
      <c r="C26" s="75">
        <v>0</v>
      </c>
    </row>
    <row r="27" spans="1:3" x14ac:dyDescent="0.25">
      <c r="A27" s="81" t="s">
        <v>12</v>
      </c>
      <c r="B27" s="72"/>
      <c r="C27" s="76"/>
    </row>
    <row r="28" spans="1:3" hidden="1" x14ac:dyDescent="0.25">
      <c r="A28" s="74" t="s">
        <v>11</v>
      </c>
      <c r="B28" s="36" t="s">
        <v>16</v>
      </c>
      <c r="C28" s="75">
        <v>0</v>
      </c>
    </row>
    <row r="29" spans="1:3" hidden="1" x14ac:dyDescent="0.25">
      <c r="A29" s="74" t="s">
        <v>13</v>
      </c>
      <c r="B29" s="36" t="s">
        <v>16</v>
      </c>
      <c r="C29" s="75">
        <v>0</v>
      </c>
    </row>
    <row r="30" spans="1:3" x14ac:dyDescent="0.25">
      <c r="A30" s="81" t="s">
        <v>22</v>
      </c>
      <c r="B30" s="72"/>
      <c r="C30" s="76"/>
    </row>
    <row r="31" spans="1:3" hidden="1" x14ac:dyDescent="0.25">
      <c r="A31" s="82" t="s">
        <v>8</v>
      </c>
      <c r="B31" s="36" t="s">
        <v>16</v>
      </c>
      <c r="C31" s="75">
        <v>0</v>
      </c>
    </row>
    <row r="32" spans="1:3" hidden="1" x14ac:dyDescent="0.25">
      <c r="A32" s="82" t="s">
        <v>21</v>
      </c>
      <c r="B32" s="36" t="s">
        <v>16</v>
      </c>
      <c r="C32" s="75">
        <v>0</v>
      </c>
    </row>
    <row r="33" spans="1:5" hidden="1" x14ac:dyDescent="0.25">
      <c r="A33" s="82" t="s">
        <v>14</v>
      </c>
      <c r="B33" s="36" t="s">
        <v>16</v>
      </c>
      <c r="C33" s="75">
        <v>0</v>
      </c>
    </row>
    <row r="34" spans="1:5" hidden="1" x14ac:dyDescent="0.25">
      <c r="A34" s="82" t="s">
        <v>9</v>
      </c>
      <c r="B34" s="36" t="s">
        <v>16</v>
      </c>
      <c r="C34" s="75">
        <v>0</v>
      </c>
    </row>
    <row r="35" spans="1:5" hidden="1" x14ac:dyDescent="0.25">
      <c r="A35" s="82" t="s">
        <v>23</v>
      </c>
      <c r="B35" s="36" t="s">
        <v>16</v>
      </c>
      <c r="C35" s="75">
        <v>0</v>
      </c>
    </row>
    <row r="36" spans="1:5" hidden="1" x14ac:dyDescent="0.25">
      <c r="A36" s="82" t="s">
        <v>10</v>
      </c>
      <c r="B36" s="36" t="s">
        <v>16</v>
      </c>
      <c r="C36" s="75">
        <v>0</v>
      </c>
    </row>
    <row r="37" spans="1:5" x14ac:dyDescent="0.25">
      <c r="A37" s="81" t="s">
        <v>5</v>
      </c>
      <c r="B37" s="72"/>
      <c r="C37" s="76"/>
    </row>
    <row r="38" spans="1:5" hidden="1" x14ac:dyDescent="0.25">
      <c r="A38" s="82" t="s">
        <v>24</v>
      </c>
      <c r="B38" s="36" t="s">
        <v>16</v>
      </c>
      <c r="C38" s="75">
        <v>0</v>
      </c>
    </row>
    <row r="39" spans="1:5" hidden="1" x14ac:dyDescent="0.25">
      <c r="A39" s="82" t="s">
        <v>25</v>
      </c>
      <c r="B39" s="36" t="s">
        <v>16</v>
      </c>
      <c r="C39" s="75">
        <v>0</v>
      </c>
    </row>
    <row r="40" spans="1:5" hidden="1" x14ac:dyDescent="0.25">
      <c r="A40" s="82" t="s">
        <v>26</v>
      </c>
      <c r="B40" s="36" t="s">
        <v>16</v>
      </c>
      <c r="C40" s="75">
        <v>0</v>
      </c>
    </row>
    <row r="41" spans="1:5" ht="15.75" hidden="1" thickBot="1" x14ac:dyDescent="0.3">
      <c r="A41" s="82" t="s">
        <v>15</v>
      </c>
      <c r="B41" s="36" t="s">
        <v>16</v>
      </c>
      <c r="C41" s="75">
        <v>0</v>
      </c>
    </row>
    <row r="42" spans="1:5" ht="28.9" customHeight="1" thickTop="1" thickBot="1" x14ac:dyDescent="0.5">
      <c r="A42" s="14" t="s">
        <v>19</v>
      </c>
      <c r="B42" s="123" t="s">
        <v>77</v>
      </c>
      <c r="C42" s="124"/>
    </row>
    <row r="43" spans="1:5" ht="15.75" thickTop="1" x14ac:dyDescent="0.25">
      <c r="A43" s="81" t="s">
        <v>19</v>
      </c>
      <c r="B43" s="72"/>
      <c r="C43" s="73"/>
    </row>
    <row r="44" spans="1:5" x14ac:dyDescent="0.25">
      <c r="A44" s="82" t="s">
        <v>78</v>
      </c>
      <c r="B44" s="36" t="s">
        <v>16</v>
      </c>
      <c r="C44" s="75">
        <v>0</v>
      </c>
    </row>
    <row r="45" spans="1:5" x14ac:dyDescent="0.25">
      <c r="A45" s="82" t="s">
        <v>79</v>
      </c>
      <c r="B45" s="36" t="s">
        <v>16</v>
      </c>
      <c r="C45" s="75">
        <v>3089147</v>
      </c>
      <c r="D45" s="112" t="s">
        <v>132</v>
      </c>
      <c r="E45" s="113"/>
    </row>
    <row r="46" spans="1:5" x14ac:dyDescent="0.25">
      <c r="A46" s="117" t="s">
        <v>80</v>
      </c>
      <c r="B46" s="118" t="s">
        <v>20</v>
      </c>
      <c r="C46" s="116">
        <v>0</v>
      </c>
    </row>
    <row r="47" spans="1:5" ht="15.75" thickBot="1" x14ac:dyDescent="0.3">
      <c r="A47" s="117" t="s">
        <v>101</v>
      </c>
      <c r="B47" s="118" t="s">
        <v>20</v>
      </c>
      <c r="C47" s="116">
        <v>0</v>
      </c>
    </row>
    <row r="48" spans="1:5" ht="28.9" customHeight="1" thickTop="1" thickBot="1" x14ac:dyDescent="0.5">
      <c r="A48" s="14" t="s">
        <v>81</v>
      </c>
      <c r="B48" s="123" t="s">
        <v>82</v>
      </c>
      <c r="C48" s="124"/>
    </row>
    <row r="49" spans="1:5" ht="15.75" thickTop="1" x14ac:dyDescent="0.25">
      <c r="A49" s="81" t="s">
        <v>83</v>
      </c>
      <c r="B49" s="72"/>
      <c r="C49" s="73"/>
    </row>
    <row r="50" spans="1:5" x14ac:dyDescent="0.25">
      <c r="A50" s="117" t="s">
        <v>84</v>
      </c>
      <c r="B50" s="118" t="s">
        <v>20</v>
      </c>
      <c r="C50" s="116">
        <v>0</v>
      </c>
    </row>
    <row r="51" spans="1:5" x14ac:dyDescent="0.25">
      <c r="A51" s="117" t="s">
        <v>85</v>
      </c>
      <c r="B51" s="118" t="s">
        <v>20</v>
      </c>
      <c r="C51" s="116">
        <v>0</v>
      </c>
    </row>
    <row r="52" spans="1:5" x14ac:dyDescent="0.25">
      <c r="A52" s="117" t="s">
        <v>86</v>
      </c>
      <c r="B52" s="118" t="s">
        <v>20</v>
      </c>
      <c r="C52" s="116">
        <v>0</v>
      </c>
    </row>
    <row r="53" spans="1:5" x14ac:dyDescent="0.25">
      <c r="A53" s="117" t="s">
        <v>87</v>
      </c>
      <c r="B53" s="118" t="s">
        <v>20</v>
      </c>
      <c r="C53" s="116">
        <v>0</v>
      </c>
    </row>
    <row r="54" spans="1:5" x14ac:dyDescent="0.25">
      <c r="A54" s="81" t="s">
        <v>98</v>
      </c>
      <c r="B54" s="72"/>
      <c r="C54" s="76"/>
    </row>
    <row r="55" spans="1:5" x14ac:dyDescent="0.25">
      <c r="A55" s="82" t="s">
        <v>88</v>
      </c>
      <c r="B55" s="36" t="s">
        <v>16</v>
      </c>
      <c r="C55" s="75">
        <v>0</v>
      </c>
    </row>
    <row r="56" spans="1:5" x14ac:dyDescent="0.25">
      <c r="A56" s="74" t="s">
        <v>89</v>
      </c>
      <c r="B56" s="36" t="s">
        <v>16</v>
      </c>
      <c r="C56" s="75">
        <v>0</v>
      </c>
      <c r="D56" s="112" t="s">
        <v>133</v>
      </c>
      <c r="E56" s="113"/>
    </row>
    <row r="57" spans="1:5" x14ac:dyDescent="0.25">
      <c r="A57" s="74" t="s">
        <v>90</v>
      </c>
      <c r="B57" s="36" t="s">
        <v>16</v>
      </c>
      <c r="C57" s="75">
        <v>0</v>
      </c>
    </row>
    <row r="58" spans="1:5" x14ac:dyDescent="0.25">
      <c r="A58" s="74" t="s">
        <v>91</v>
      </c>
      <c r="B58" s="36" t="s">
        <v>16</v>
      </c>
      <c r="C58" s="75">
        <v>0</v>
      </c>
    </row>
    <row r="59" spans="1:5" x14ac:dyDescent="0.25">
      <c r="A59" s="74" t="s">
        <v>138</v>
      </c>
      <c r="B59" s="36" t="s">
        <v>16</v>
      </c>
      <c r="C59" s="75">
        <v>0</v>
      </c>
    </row>
    <row r="60" spans="1:5" x14ac:dyDescent="0.25">
      <c r="A60" s="74" t="s">
        <v>92</v>
      </c>
      <c r="B60" s="36" t="s">
        <v>16</v>
      </c>
      <c r="C60" s="75">
        <v>0</v>
      </c>
    </row>
    <row r="61" spans="1:5" x14ac:dyDescent="0.25">
      <c r="A61" s="74" t="s">
        <v>93</v>
      </c>
      <c r="B61" s="36" t="s">
        <v>16</v>
      </c>
      <c r="C61" s="75">
        <v>0</v>
      </c>
    </row>
    <row r="62" spans="1:5" x14ac:dyDescent="0.25">
      <c r="A62" s="74" t="s">
        <v>94</v>
      </c>
      <c r="B62" s="36" t="s">
        <v>16</v>
      </c>
      <c r="C62" s="75">
        <v>0</v>
      </c>
    </row>
    <row r="63" spans="1:5" x14ac:dyDescent="0.25">
      <c r="A63" s="74" t="s">
        <v>95</v>
      </c>
      <c r="B63" s="36" t="s">
        <v>16</v>
      </c>
      <c r="C63" s="75">
        <v>0</v>
      </c>
    </row>
    <row r="64" spans="1:5" x14ac:dyDescent="0.25">
      <c r="A64" s="74" t="s">
        <v>96</v>
      </c>
      <c r="B64" s="36" t="s">
        <v>16</v>
      </c>
      <c r="C64" s="75">
        <v>0</v>
      </c>
    </row>
    <row r="65" spans="1:8" x14ac:dyDescent="0.25">
      <c r="A65" s="74" t="s">
        <v>15</v>
      </c>
      <c r="B65" s="36" t="s">
        <v>16</v>
      </c>
      <c r="C65" s="75">
        <f>443966+41466+1480757</f>
        <v>1966189</v>
      </c>
      <c r="D65" s="112" t="s">
        <v>139</v>
      </c>
      <c r="E65" s="113"/>
      <c r="F65" s="113"/>
      <c r="G65" s="113"/>
    </row>
    <row r="66" spans="1:8" x14ac:dyDescent="0.25">
      <c r="A66" s="81" t="s">
        <v>99</v>
      </c>
      <c r="B66" s="72"/>
      <c r="C66" s="76"/>
    </row>
    <row r="67" spans="1:8" x14ac:dyDescent="0.25">
      <c r="A67" s="74" t="s">
        <v>122</v>
      </c>
      <c r="B67" s="36" t="s">
        <v>16</v>
      </c>
      <c r="C67" s="75"/>
    </row>
    <row r="68" spans="1:8" x14ac:dyDescent="0.25">
      <c r="A68" s="74" t="s">
        <v>97</v>
      </c>
      <c r="B68" s="36" t="s">
        <v>16</v>
      </c>
      <c r="C68" s="75">
        <f>49792.58+3607.2</f>
        <v>53399.78</v>
      </c>
      <c r="D68" s="112" t="s">
        <v>134</v>
      </c>
      <c r="E68" s="113"/>
    </row>
    <row r="69" spans="1:8" x14ac:dyDescent="0.25">
      <c r="A69" s="108" t="s">
        <v>124</v>
      </c>
      <c r="B69" s="118" t="s">
        <v>20</v>
      </c>
      <c r="C69" s="116"/>
    </row>
    <row r="70" spans="1:8" x14ac:dyDescent="0.25">
      <c r="A70" s="74" t="s">
        <v>28</v>
      </c>
      <c r="B70" s="36" t="s">
        <v>16</v>
      </c>
      <c r="C70" s="75">
        <v>156141</v>
      </c>
      <c r="D70" s="112" t="s">
        <v>135</v>
      </c>
      <c r="E70" s="113"/>
    </row>
    <row r="71" spans="1:8" x14ac:dyDescent="0.25">
      <c r="A71" s="74" t="s">
        <v>29</v>
      </c>
      <c r="B71" s="36" t="s">
        <v>16</v>
      </c>
      <c r="C71" s="75">
        <v>577747</v>
      </c>
      <c r="D71" s="112" t="s">
        <v>136</v>
      </c>
      <c r="E71" s="113"/>
    </row>
    <row r="72" spans="1:8" x14ac:dyDescent="0.25">
      <c r="A72" s="74" t="s">
        <v>30</v>
      </c>
      <c r="B72" s="36" t="s">
        <v>16</v>
      </c>
      <c r="C72" s="75">
        <v>29067</v>
      </c>
      <c r="D72" s="112" t="s">
        <v>137</v>
      </c>
      <c r="E72" s="113"/>
      <c r="F72" s="113"/>
      <c r="G72" s="113"/>
    </row>
    <row r="73" spans="1:8" x14ac:dyDescent="0.25">
      <c r="A73" s="74" t="s">
        <v>31</v>
      </c>
      <c r="B73" s="36" t="s">
        <v>16</v>
      </c>
      <c r="C73" s="75"/>
    </row>
    <row r="74" spans="1:8" x14ac:dyDescent="0.25">
      <c r="A74" s="74" t="s">
        <v>32</v>
      </c>
      <c r="B74" s="36" t="s">
        <v>16</v>
      </c>
      <c r="C74" s="75">
        <v>3524</v>
      </c>
      <c r="D74" s="112" t="s">
        <v>140</v>
      </c>
      <c r="E74" s="113"/>
    </row>
    <row r="75" spans="1:8" x14ac:dyDescent="0.25">
      <c r="A75" s="108" t="s">
        <v>125</v>
      </c>
      <c r="B75" s="118" t="s">
        <v>20</v>
      </c>
      <c r="C75" s="116"/>
    </row>
    <row r="76" spans="1:8" x14ac:dyDescent="0.25">
      <c r="A76" s="108" t="s">
        <v>126</v>
      </c>
      <c r="B76" s="118" t="s">
        <v>20</v>
      </c>
      <c r="C76" s="116"/>
    </row>
    <row r="77" spans="1:8" x14ac:dyDescent="0.25">
      <c r="A77" s="108" t="s">
        <v>127</v>
      </c>
      <c r="B77" s="118" t="s">
        <v>20</v>
      </c>
      <c r="C77" s="116"/>
    </row>
    <row r="78" spans="1:8" x14ac:dyDescent="0.25">
      <c r="A78" s="74" t="s">
        <v>33</v>
      </c>
      <c r="B78" s="36" t="s">
        <v>16</v>
      </c>
      <c r="C78" s="75">
        <f>32662.26+115502.82+14176.48+53586.56+4800+375.4+312+1222.4</f>
        <v>222637.92</v>
      </c>
      <c r="D78" s="112" t="s">
        <v>142</v>
      </c>
      <c r="E78" s="113"/>
      <c r="F78" s="113"/>
      <c r="G78" s="113"/>
      <c r="H78" s="113"/>
    </row>
    <row r="79" spans="1:8" ht="23.25" x14ac:dyDescent="0.35">
      <c r="A79" s="83" t="s">
        <v>17</v>
      </c>
      <c r="B79" s="60"/>
      <c r="C79" s="84">
        <f>SUM(C7:C78)</f>
        <v>15572547.699999999</v>
      </c>
      <c r="D79" s="112" t="s">
        <v>144</v>
      </c>
      <c r="E79" s="112"/>
      <c r="F79" s="112"/>
      <c r="G79" s="113"/>
    </row>
    <row r="80" spans="1:8" ht="24" customHeight="1" thickBot="1" x14ac:dyDescent="0.4">
      <c r="A80" s="85" t="s">
        <v>100</v>
      </c>
      <c r="B80" s="86"/>
      <c r="C80" s="87">
        <f ca="1">SUMIF(B7:C78,"Y",C7:C78)</f>
        <v>15572547.699999999</v>
      </c>
    </row>
    <row r="81" ht="15.75" thickTop="1" x14ac:dyDescent="0.25"/>
  </sheetData>
  <mergeCells count="3">
    <mergeCell ref="B6:C6"/>
    <mergeCell ref="B42:C42"/>
    <mergeCell ref="B48:C48"/>
  </mergeCells>
  <hyperlinks>
    <hyperlink ref="E1" location="SUMMARY!A1" display="Summary" xr:uid="{00000000-0004-0000-0100-000000000000}"/>
  </hyperlinks>
  <pageMargins left="0.7" right="0.7" top="0.75" bottom="0.75" header="0.3" footer="0.3"/>
  <pageSetup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ACDE8"/>
  </sheetPr>
  <dimension ref="A1:K86"/>
  <sheetViews>
    <sheetView showGridLines="0" view="pageBreakPreview" topLeftCell="A30" zoomScale="60" zoomScaleNormal="100" workbookViewId="0">
      <selection activeCell="A30" sqref="A1:XFD1048576"/>
    </sheetView>
  </sheetViews>
  <sheetFormatPr defaultRowHeight="15" x14ac:dyDescent="0.25"/>
  <cols>
    <col min="1" max="1" width="49.28515625" customWidth="1"/>
    <col min="2" max="2" width="13.28515625" customWidth="1"/>
    <col min="3" max="6" width="15.28515625" customWidth="1"/>
    <col min="7" max="7" width="11" customWidth="1"/>
    <col min="8" max="9" width="10" bestFit="1" customWidth="1"/>
  </cols>
  <sheetData>
    <row r="1" spans="1:9" ht="33" customHeight="1" x14ac:dyDescent="0.35">
      <c r="A1" s="15" t="s">
        <v>110</v>
      </c>
      <c r="G1" s="20" t="s">
        <v>109</v>
      </c>
    </row>
    <row r="2" spans="1:9" ht="33" customHeight="1" x14ac:dyDescent="0.35">
      <c r="A2" s="15"/>
      <c r="G2" s="20"/>
    </row>
    <row r="3" spans="1:9" ht="21.6" customHeight="1" thickBot="1" x14ac:dyDescent="0.3">
      <c r="A3" s="125" t="s">
        <v>115</v>
      </c>
      <c r="B3" s="125"/>
      <c r="C3" s="125"/>
      <c r="D3" s="125"/>
      <c r="E3" s="125"/>
      <c r="F3" s="125"/>
    </row>
    <row r="4" spans="1:9" ht="21.6" customHeight="1" thickTop="1" thickBot="1" x14ac:dyDescent="0.3">
      <c r="A4" s="12"/>
      <c r="B4" s="32" t="s">
        <v>105</v>
      </c>
      <c r="C4" s="33" t="s">
        <v>120</v>
      </c>
      <c r="D4" s="33" t="s">
        <v>120</v>
      </c>
      <c r="E4" s="33" t="s">
        <v>120</v>
      </c>
      <c r="F4" s="21" t="s">
        <v>120</v>
      </c>
    </row>
    <row r="5" spans="1:9" s="11" customFormat="1" ht="16.5" thickTop="1" thickBot="1" x14ac:dyDescent="0.3">
      <c r="A5" s="12" t="s">
        <v>1</v>
      </c>
      <c r="B5" s="32" t="s">
        <v>121</v>
      </c>
      <c r="C5" s="33">
        <f>DATE(YEAR(F5)-3,MONTH(F5),DAY(E5))</f>
        <v>42735</v>
      </c>
      <c r="D5" s="33">
        <f>DATE(YEAR(F5)-2,MONTH(F5),DAY(F5))</f>
        <v>43100</v>
      </c>
      <c r="E5" s="33">
        <f>DATE(YEAR(F5)-1,MONTH(F5),DAY(F5))</f>
        <v>43465</v>
      </c>
      <c r="F5" s="21">
        <f>SUMMARY!$E$9</f>
        <v>43830</v>
      </c>
    </row>
    <row r="6" spans="1:9" ht="28.9" customHeight="1" thickTop="1" thickBot="1" x14ac:dyDescent="0.5">
      <c r="A6" s="14" t="s">
        <v>18</v>
      </c>
      <c r="B6" s="123" t="s">
        <v>27</v>
      </c>
      <c r="C6" s="123"/>
      <c r="D6" s="123"/>
      <c r="E6" s="123"/>
      <c r="F6" s="124"/>
    </row>
    <row r="7" spans="1:9" ht="15.75" thickTop="1" x14ac:dyDescent="0.25">
      <c r="A7" s="71" t="s">
        <v>4</v>
      </c>
      <c r="B7" s="72"/>
      <c r="C7" s="72"/>
      <c r="D7" s="119"/>
      <c r="E7" s="72"/>
      <c r="F7" s="88"/>
    </row>
    <row r="8" spans="1:9" x14ac:dyDescent="0.25">
      <c r="A8" s="74" t="str">
        <f>'BASE YEAR REVENUE'!A8</f>
        <v>Property Tax</v>
      </c>
      <c r="B8" s="89" t="str">
        <f>'BASE YEAR REVENUE'!B8</f>
        <v>Y</v>
      </c>
      <c r="C8" s="90">
        <v>2057921.94</v>
      </c>
      <c r="D8" s="90">
        <v>2151632</v>
      </c>
      <c r="E8" s="90">
        <v>2358619.56</v>
      </c>
      <c r="F8" s="91">
        <f>'BASE YEAR REVENUE'!C8</f>
        <v>2904132</v>
      </c>
      <c r="G8" s="112" t="s">
        <v>130</v>
      </c>
      <c r="H8" s="113"/>
      <c r="I8" s="114"/>
    </row>
    <row r="9" spans="1:9" x14ac:dyDescent="0.25">
      <c r="A9" s="71" t="s">
        <v>6</v>
      </c>
      <c r="B9" s="72"/>
      <c r="C9" s="72"/>
      <c r="D9" s="72"/>
      <c r="E9" s="72"/>
      <c r="F9" s="88"/>
      <c r="I9" s="115"/>
    </row>
    <row r="10" spans="1:9" x14ac:dyDescent="0.25">
      <c r="A10" s="74" t="str">
        <f>'BASE YEAR REVENUE'!A10</f>
        <v>General Sales and Use Tax</v>
      </c>
      <c r="B10" s="89" t="str">
        <f>'BASE YEAR REVENUE'!B10</f>
        <v>Y</v>
      </c>
      <c r="C10" s="90">
        <v>5945632.4800000004</v>
      </c>
      <c r="D10" s="90">
        <v>6051469</v>
      </c>
      <c r="E10" s="90">
        <v>6498625.8099999996</v>
      </c>
      <c r="F10" s="91">
        <f>'BASE YEAR REVENUE'!C10</f>
        <v>6570563</v>
      </c>
      <c r="G10" s="112" t="s">
        <v>131</v>
      </c>
      <c r="H10" s="120"/>
      <c r="I10" s="114"/>
    </row>
    <row r="11" spans="1:9" x14ac:dyDescent="0.25">
      <c r="A11" s="74" t="str">
        <f>'BASE YEAR REVENUE'!A11</f>
        <v xml:space="preserve">Selective Sales Tax </v>
      </c>
      <c r="B11" s="78"/>
      <c r="C11" s="78"/>
      <c r="D11" s="78"/>
      <c r="E11" s="78"/>
      <c r="F11" s="92"/>
      <c r="H11" s="115"/>
      <c r="I11" s="115"/>
    </row>
    <row r="12" spans="1:9" hidden="1" x14ac:dyDescent="0.25">
      <c r="A12" s="80" t="str">
        <f>'BASE YEAR REVENUE'!A12</f>
        <v>Alcoholic Beverage</v>
      </c>
      <c r="B12" s="89" t="str">
        <f>'BASE YEAR REVENUE'!B12</f>
        <v>Y</v>
      </c>
      <c r="C12" s="90"/>
      <c r="D12" s="90"/>
      <c r="E12" s="90"/>
      <c r="F12" s="91">
        <f>'BASE YEAR REVENUE'!C12</f>
        <v>0</v>
      </c>
    </row>
    <row r="13" spans="1:9" hidden="1" x14ac:dyDescent="0.25">
      <c r="A13" s="80" t="str">
        <f>'BASE YEAR REVENUE'!A13</f>
        <v>Amusements Sales Tax</v>
      </c>
      <c r="B13" s="89" t="str">
        <f>'BASE YEAR REVENUE'!B13</f>
        <v>Y</v>
      </c>
      <c r="C13" s="90"/>
      <c r="D13" s="90"/>
      <c r="E13" s="90"/>
      <c r="F13" s="91">
        <f>'BASE YEAR REVENUE'!C13</f>
        <v>0</v>
      </c>
    </row>
    <row r="14" spans="1:9" hidden="1" x14ac:dyDescent="0.25">
      <c r="A14" s="80" t="str">
        <f>'BASE YEAR REVENUE'!A14</f>
        <v>Motor Fuels Sales Tax</v>
      </c>
      <c r="B14" s="89" t="str">
        <f>'BASE YEAR REVENUE'!B14</f>
        <v>Y</v>
      </c>
      <c r="C14" s="90"/>
      <c r="D14" s="90"/>
      <c r="E14" s="90"/>
      <c r="F14" s="91">
        <f>'BASE YEAR REVENUE'!C14</f>
        <v>0</v>
      </c>
    </row>
    <row r="15" spans="1:9" hidden="1" x14ac:dyDescent="0.25">
      <c r="A15" s="80" t="str">
        <f>'BASE YEAR REVENUE'!A15</f>
        <v>Parimutuels Tax</v>
      </c>
      <c r="B15" s="89" t="str">
        <f>'BASE YEAR REVENUE'!B15</f>
        <v>Y</v>
      </c>
      <c r="C15" s="90"/>
      <c r="D15" s="90"/>
      <c r="E15" s="90"/>
      <c r="F15" s="91">
        <f>'BASE YEAR REVENUE'!C15</f>
        <v>0</v>
      </c>
    </row>
    <row r="16" spans="1:9" hidden="1" x14ac:dyDescent="0.25">
      <c r="A16" s="80" t="str">
        <f>'BASE YEAR REVENUE'!A16</f>
        <v>Public Utilities Sales Tax</v>
      </c>
      <c r="B16" s="89" t="str">
        <f>'BASE YEAR REVENUE'!B16</f>
        <v>Y</v>
      </c>
      <c r="C16" s="90"/>
      <c r="D16" s="90"/>
      <c r="E16" s="90"/>
      <c r="F16" s="91">
        <f>'BASE YEAR REVENUE'!C16</f>
        <v>0</v>
      </c>
    </row>
    <row r="17" spans="1:6" hidden="1" x14ac:dyDescent="0.25">
      <c r="A17" s="80" t="str">
        <f>'BASE YEAR REVENUE'!A17</f>
        <v>Tobacco Products Tax</v>
      </c>
      <c r="B17" s="89" t="str">
        <f>'BASE YEAR REVENUE'!B17</f>
        <v>Y</v>
      </c>
      <c r="C17" s="90"/>
      <c r="D17" s="90"/>
      <c r="E17" s="90"/>
      <c r="F17" s="91">
        <f>'BASE YEAR REVENUE'!C17</f>
        <v>0</v>
      </c>
    </row>
    <row r="18" spans="1:6" hidden="1" x14ac:dyDescent="0.25">
      <c r="A18" s="80" t="str">
        <f>'BASE YEAR REVENUE'!A18</f>
        <v>Other Sales Tax</v>
      </c>
      <c r="B18" s="89" t="str">
        <f>'BASE YEAR REVENUE'!B18</f>
        <v>Y</v>
      </c>
      <c r="C18" s="90"/>
      <c r="D18" s="90"/>
      <c r="E18" s="90"/>
      <c r="F18" s="91">
        <f>'BASE YEAR REVENUE'!C18</f>
        <v>0</v>
      </c>
    </row>
    <row r="19" spans="1:6" x14ac:dyDescent="0.25">
      <c r="A19" s="71" t="s">
        <v>70</v>
      </c>
      <c r="B19" s="72"/>
      <c r="C19" s="72"/>
      <c r="D19" s="72"/>
      <c r="E19" s="72"/>
      <c r="F19" s="88"/>
    </row>
    <row r="20" spans="1:6" hidden="1" x14ac:dyDescent="0.25">
      <c r="A20" s="74" t="str">
        <f>'BASE YEAR REVENUE'!A20</f>
        <v>Alcoholic Beverage Licensing and Permits</v>
      </c>
      <c r="B20" s="89" t="str">
        <f>'BASE YEAR REVENUE'!B20</f>
        <v>Y</v>
      </c>
      <c r="C20" s="90"/>
      <c r="D20" s="90"/>
      <c r="E20" s="90"/>
      <c r="F20" s="91">
        <f>'BASE YEAR REVENUE'!C20</f>
        <v>0</v>
      </c>
    </row>
    <row r="21" spans="1:6" hidden="1" x14ac:dyDescent="0.25">
      <c r="A21" s="74" t="str">
        <f>'BASE YEAR REVENUE'!A21</f>
        <v>Building/Construction Permits</v>
      </c>
      <c r="B21" s="89" t="str">
        <f>'BASE YEAR REVENUE'!B21</f>
        <v>Y</v>
      </c>
      <c r="C21" s="90"/>
      <c r="D21" s="90"/>
      <c r="E21" s="90"/>
      <c r="F21" s="91">
        <f>'BASE YEAR REVENUE'!C21</f>
        <v>0</v>
      </c>
    </row>
    <row r="22" spans="1:6" hidden="1" x14ac:dyDescent="0.25">
      <c r="A22" s="74" t="str">
        <f>'BASE YEAR REVENUE'!A22</f>
        <v>Amusements Licensing and Permits</v>
      </c>
      <c r="B22" s="89" t="str">
        <f>'BASE YEAR REVENUE'!B22</f>
        <v>Y</v>
      </c>
      <c r="C22" s="90"/>
      <c r="D22" s="90"/>
      <c r="E22" s="90"/>
      <c r="F22" s="91">
        <f>'BASE YEAR REVENUE'!C22</f>
        <v>0</v>
      </c>
    </row>
    <row r="23" spans="1:6" hidden="1" x14ac:dyDescent="0.25">
      <c r="A23" s="74" t="str">
        <f>'BASE YEAR REVENUE'!A23</f>
        <v>Motor Vehicles Licensing and Permits</v>
      </c>
      <c r="B23" s="89" t="str">
        <f>'BASE YEAR REVENUE'!B23</f>
        <v>Y</v>
      </c>
      <c r="C23" s="90"/>
      <c r="D23" s="90"/>
      <c r="E23" s="90"/>
      <c r="F23" s="91">
        <f>'BASE YEAR REVENUE'!C23</f>
        <v>0</v>
      </c>
    </row>
    <row r="24" spans="1:6" hidden="1" x14ac:dyDescent="0.25">
      <c r="A24" s="74" t="str">
        <f>'BASE YEAR REVENUE'!A24</f>
        <v>Public Utilities Licensing and Permits</v>
      </c>
      <c r="B24" s="89" t="str">
        <f>'BASE YEAR REVENUE'!B24</f>
        <v>Y</v>
      </c>
      <c r="C24" s="90"/>
      <c r="D24" s="90"/>
      <c r="E24" s="90"/>
      <c r="F24" s="91">
        <f>'BASE YEAR REVENUE'!C24</f>
        <v>0</v>
      </c>
    </row>
    <row r="25" spans="1:6" hidden="1" x14ac:dyDescent="0.25">
      <c r="A25" s="74" t="str">
        <f>'BASE YEAR REVENUE'!A25</f>
        <v>Occupation and Business Licensing and Permits</v>
      </c>
      <c r="B25" s="89" t="str">
        <f>'BASE YEAR REVENUE'!B25</f>
        <v>Y</v>
      </c>
      <c r="C25" s="90"/>
      <c r="D25" s="90"/>
      <c r="E25" s="90"/>
      <c r="F25" s="91">
        <f>'BASE YEAR REVENUE'!C25</f>
        <v>0</v>
      </c>
    </row>
    <row r="26" spans="1:6" hidden="1" x14ac:dyDescent="0.25">
      <c r="A26" s="74" t="str">
        <f>'BASE YEAR REVENUE'!A26</f>
        <v>Other Licensing and Permits</v>
      </c>
      <c r="B26" s="89" t="str">
        <f>'BASE YEAR REVENUE'!B26</f>
        <v>Y</v>
      </c>
      <c r="C26" s="90"/>
      <c r="D26" s="90"/>
      <c r="E26" s="90"/>
      <c r="F26" s="91">
        <f>'BASE YEAR REVENUE'!C26</f>
        <v>0</v>
      </c>
    </row>
    <row r="27" spans="1:6" x14ac:dyDescent="0.25">
      <c r="A27" s="81" t="s">
        <v>12</v>
      </c>
      <c r="B27" s="72"/>
      <c r="C27" s="72"/>
      <c r="D27" s="72"/>
      <c r="E27" s="72"/>
      <c r="F27" s="88"/>
    </row>
    <row r="28" spans="1:6" hidden="1" x14ac:dyDescent="0.25">
      <c r="A28" s="74" t="str">
        <f>'BASE YEAR REVENUE'!A28</f>
        <v>Individual Income Tax</v>
      </c>
      <c r="B28" s="89" t="str">
        <f>'BASE YEAR REVENUE'!B28</f>
        <v>Y</v>
      </c>
      <c r="C28" s="90"/>
      <c r="D28" s="90"/>
      <c r="E28" s="90"/>
      <c r="F28" s="91">
        <f>'BASE YEAR REVENUE'!C28</f>
        <v>0</v>
      </c>
    </row>
    <row r="29" spans="1:6" hidden="1" x14ac:dyDescent="0.25">
      <c r="A29" s="74" t="str">
        <f>'BASE YEAR REVENUE'!A29</f>
        <v>Corporate Income Tax</v>
      </c>
      <c r="B29" s="89" t="str">
        <f>'BASE YEAR REVENUE'!B29</f>
        <v>Y</v>
      </c>
      <c r="C29" s="90"/>
      <c r="D29" s="90"/>
      <c r="E29" s="90"/>
      <c r="F29" s="91">
        <f>'BASE YEAR REVENUE'!C29</f>
        <v>0</v>
      </c>
    </row>
    <row r="30" spans="1:6" x14ac:dyDescent="0.25">
      <c r="A30" s="81" t="s">
        <v>22</v>
      </c>
      <c r="B30" s="72"/>
      <c r="C30" s="72"/>
      <c r="D30" s="72"/>
      <c r="E30" s="72"/>
      <c r="F30" s="88"/>
    </row>
    <row r="31" spans="1:6" hidden="1" x14ac:dyDescent="0.25">
      <c r="A31" s="74" t="str">
        <f>'BASE YEAR REVENUE'!A31</f>
        <v>Alcoholic Beverage</v>
      </c>
      <c r="B31" s="89" t="str">
        <f>'BASE YEAR REVENUE'!B31</f>
        <v>Y</v>
      </c>
      <c r="C31" s="90"/>
      <c r="D31" s="90"/>
      <c r="E31" s="90"/>
      <c r="F31" s="91">
        <f>'BASE YEAR REVENUE'!C31</f>
        <v>0</v>
      </c>
    </row>
    <row r="32" spans="1:6" hidden="1" x14ac:dyDescent="0.25">
      <c r="A32" s="74" t="str">
        <f>'BASE YEAR REVENUE'!A32</f>
        <v>Amusements</v>
      </c>
      <c r="B32" s="89" t="str">
        <f>'BASE YEAR REVENUE'!B32</f>
        <v>Y</v>
      </c>
      <c r="C32" s="90"/>
      <c r="D32" s="90"/>
      <c r="E32" s="90"/>
      <c r="F32" s="91">
        <f>'BASE YEAR REVENUE'!C32</f>
        <v>0</v>
      </c>
    </row>
    <row r="33" spans="1:8" hidden="1" x14ac:dyDescent="0.25">
      <c r="A33" s="74" t="str">
        <f>'BASE YEAR REVENUE'!A33</f>
        <v>Motor Vehicles</v>
      </c>
      <c r="B33" s="89" t="str">
        <f>'BASE YEAR REVENUE'!B33</f>
        <v>Y</v>
      </c>
      <c r="C33" s="90"/>
      <c r="D33" s="90"/>
      <c r="E33" s="90"/>
      <c r="F33" s="91">
        <f>'BASE YEAR REVENUE'!C33</f>
        <v>0</v>
      </c>
    </row>
    <row r="34" spans="1:8" hidden="1" x14ac:dyDescent="0.25">
      <c r="A34" s="74" t="str">
        <f>'BASE YEAR REVENUE'!A34</f>
        <v xml:space="preserve">Public Utilities </v>
      </c>
      <c r="B34" s="89" t="str">
        <f>'BASE YEAR REVENUE'!B34</f>
        <v>Y</v>
      </c>
      <c r="C34" s="90"/>
      <c r="D34" s="90"/>
      <c r="E34" s="90"/>
      <c r="F34" s="91">
        <f>'BASE YEAR REVENUE'!C34</f>
        <v>0</v>
      </c>
    </row>
    <row r="35" spans="1:8" hidden="1" x14ac:dyDescent="0.25">
      <c r="A35" s="74" t="str">
        <f>'BASE YEAR REVENUE'!A35</f>
        <v>Occupational and Business Licenses</v>
      </c>
      <c r="B35" s="89" t="str">
        <f>'BASE YEAR REVENUE'!B35</f>
        <v>Y</v>
      </c>
      <c r="C35" s="90"/>
      <c r="D35" s="90"/>
      <c r="E35" s="90"/>
      <c r="F35" s="91">
        <f>'BASE YEAR REVENUE'!C35</f>
        <v>0</v>
      </c>
    </row>
    <row r="36" spans="1:8" hidden="1" x14ac:dyDescent="0.25">
      <c r="A36" s="74" t="str">
        <f>'BASE YEAR REVENUE'!A36</f>
        <v xml:space="preserve">Other Selective Sales </v>
      </c>
      <c r="B36" s="89" t="str">
        <f>'BASE YEAR REVENUE'!B36</f>
        <v>Y</v>
      </c>
      <c r="C36" s="90"/>
      <c r="D36" s="90"/>
      <c r="E36" s="90"/>
      <c r="F36" s="91">
        <f>'BASE YEAR REVENUE'!C36</f>
        <v>0</v>
      </c>
    </row>
    <row r="37" spans="1:8" ht="15.75" thickBot="1" x14ac:dyDescent="0.3">
      <c r="A37" s="81" t="s">
        <v>5</v>
      </c>
      <c r="B37" s="72"/>
      <c r="C37" s="72"/>
      <c r="D37" s="72"/>
      <c r="E37" s="72"/>
      <c r="F37" s="88"/>
    </row>
    <row r="38" spans="1:8" hidden="1" x14ac:dyDescent="0.25">
      <c r="A38" s="74" t="str">
        <f>'BASE YEAR REVENUE'!A38</f>
        <v>Death and Gift Tax</v>
      </c>
      <c r="B38" s="89" t="str">
        <f>'BASE YEAR REVENUE'!B38</f>
        <v>Y</v>
      </c>
      <c r="C38" s="90"/>
      <c r="D38" s="90"/>
      <c r="E38" s="90"/>
      <c r="F38" s="91">
        <f>'BASE YEAR REVENUE'!C38</f>
        <v>0</v>
      </c>
    </row>
    <row r="39" spans="1:8" hidden="1" x14ac:dyDescent="0.25">
      <c r="A39" s="74" t="str">
        <f>'BASE YEAR REVENUE'!A39</f>
        <v>Documentary and Stock Transfer Tax</v>
      </c>
      <c r="B39" s="89" t="str">
        <f>'BASE YEAR REVENUE'!B39</f>
        <v>Y</v>
      </c>
      <c r="C39" s="90"/>
      <c r="D39" s="90"/>
      <c r="E39" s="90"/>
      <c r="F39" s="91">
        <f>'BASE YEAR REVENUE'!C39</f>
        <v>0</v>
      </c>
    </row>
    <row r="40" spans="1:8" hidden="1" x14ac:dyDescent="0.25">
      <c r="A40" s="74" t="str">
        <f>'BASE YEAR REVENUE'!A40</f>
        <v>Severance Tax</v>
      </c>
      <c r="B40" s="89" t="str">
        <f>'BASE YEAR REVENUE'!B40</f>
        <v>Y</v>
      </c>
      <c r="C40" s="90"/>
      <c r="D40" s="90"/>
      <c r="E40" s="90"/>
      <c r="F40" s="91">
        <f>'BASE YEAR REVENUE'!C40</f>
        <v>0</v>
      </c>
    </row>
    <row r="41" spans="1:8" ht="15.75" hidden="1" thickBot="1" x14ac:dyDescent="0.3">
      <c r="A41" s="74" t="str">
        <f>'BASE YEAR REVENUE'!A41</f>
        <v>Other</v>
      </c>
      <c r="B41" s="89" t="str">
        <f>'BASE YEAR REVENUE'!B41</f>
        <v>Y</v>
      </c>
      <c r="C41" s="90"/>
      <c r="D41" s="90"/>
      <c r="E41" s="90"/>
      <c r="F41" s="91">
        <f>'BASE YEAR REVENUE'!C41</f>
        <v>0</v>
      </c>
    </row>
    <row r="42" spans="1:8" ht="28.9" customHeight="1" thickTop="1" thickBot="1" x14ac:dyDescent="0.5">
      <c r="A42" s="14" t="s">
        <v>19</v>
      </c>
      <c r="B42" s="123" t="s">
        <v>77</v>
      </c>
      <c r="C42" s="123"/>
      <c r="D42" s="123"/>
      <c r="E42" s="123"/>
      <c r="F42" s="124"/>
    </row>
    <row r="43" spans="1:8" ht="15.75" thickTop="1" x14ac:dyDescent="0.25">
      <c r="A43" s="81" t="s">
        <v>19</v>
      </c>
      <c r="B43" s="72"/>
      <c r="C43" s="72"/>
      <c r="D43" s="72"/>
      <c r="E43" s="72"/>
      <c r="F43" s="73"/>
    </row>
    <row r="44" spans="1:8" x14ac:dyDescent="0.25">
      <c r="A44" s="74" t="str">
        <f>'BASE YEAR REVENUE'!A44</f>
        <v>From Other Local Governments</v>
      </c>
      <c r="B44" s="89" t="str">
        <f>'BASE YEAR REVENUE'!B44</f>
        <v>Y</v>
      </c>
      <c r="C44" s="90"/>
      <c r="D44" s="90"/>
      <c r="E44" s="90"/>
      <c r="F44" s="91">
        <f>'BASE YEAR REVENUE'!C44</f>
        <v>0</v>
      </c>
    </row>
    <row r="45" spans="1:8" x14ac:dyDescent="0.25">
      <c r="A45" s="74" t="str">
        <f>'BASE YEAR REVENUE'!A45</f>
        <v>From the State</v>
      </c>
      <c r="B45" s="89" t="str">
        <f>'BASE YEAR REVENUE'!B45</f>
        <v>Y</v>
      </c>
      <c r="C45" s="90">
        <v>2709763</v>
      </c>
      <c r="D45" s="90">
        <v>2603867</v>
      </c>
      <c r="E45" s="90">
        <v>2607618.33</v>
      </c>
      <c r="F45" s="91">
        <f>'BASE YEAR REVENUE'!C45</f>
        <v>3089147</v>
      </c>
      <c r="G45" s="112" t="s">
        <v>132</v>
      </c>
      <c r="H45" s="113"/>
    </row>
    <row r="46" spans="1:8" x14ac:dyDescent="0.25">
      <c r="A46" s="108" t="str">
        <f>'BASE YEAR REVENUE'!A46</f>
        <v>From the Federal Government</v>
      </c>
      <c r="B46" s="109" t="str">
        <f>'BASE YEAR REVENUE'!B46</f>
        <v>N</v>
      </c>
      <c r="C46" s="110"/>
      <c r="D46" s="110"/>
      <c r="E46" s="110"/>
      <c r="F46" s="111">
        <f>'BASE YEAR REVENUE'!C46</f>
        <v>0</v>
      </c>
    </row>
    <row r="47" spans="1:8" ht="15.75" thickBot="1" x14ac:dyDescent="0.3">
      <c r="A47" s="108" t="str">
        <f>'BASE YEAR REVENUE'!A47</f>
        <v xml:space="preserve">From the State and Financed from Federal Grants </v>
      </c>
      <c r="B47" s="109" t="str">
        <f>'BASE YEAR REVENUE'!B47</f>
        <v>N</v>
      </c>
      <c r="C47" s="110"/>
      <c r="D47" s="110"/>
      <c r="E47" s="110"/>
      <c r="F47" s="111">
        <f>'BASE YEAR REVENUE'!C47</f>
        <v>0</v>
      </c>
    </row>
    <row r="48" spans="1:8" ht="28.9" customHeight="1" thickTop="1" thickBot="1" x14ac:dyDescent="0.5">
      <c r="A48" s="14" t="s">
        <v>81</v>
      </c>
      <c r="B48" s="123" t="s">
        <v>82</v>
      </c>
      <c r="C48" s="123"/>
      <c r="D48" s="123"/>
      <c r="E48" s="123"/>
      <c r="F48" s="124"/>
    </row>
    <row r="49" spans="1:8" ht="15.75" thickTop="1" x14ac:dyDescent="0.25">
      <c r="A49" s="93" t="s">
        <v>83</v>
      </c>
      <c r="B49" s="94"/>
      <c r="C49" s="94"/>
      <c r="D49" s="94"/>
      <c r="E49" s="94"/>
      <c r="F49" s="95"/>
    </row>
    <row r="50" spans="1:8" x14ac:dyDescent="0.25">
      <c r="A50" s="108" t="str">
        <f>'BASE YEAR REVENUE'!A50</f>
        <v xml:space="preserve">Water Supply System </v>
      </c>
      <c r="B50" s="109" t="str">
        <f>'BASE YEAR REVENUE'!B50</f>
        <v>N</v>
      </c>
      <c r="C50" s="110"/>
      <c r="D50" s="110"/>
      <c r="E50" s="110"/>
      <c r="F50" s="111">
        <f>'BASE YEAR REVENUE'!C50</f>
        <v>0</v>
      </c>
    </row>
    <row r="51" spans="1:8" x14ac:dyDescent="0.25">
      <c r="A51" s="108" t="str">
        <f>'BASE YEAR REVENUE'!A51</f>
        <v>Electric Power System</v>
      </c>
      <c r="B51" s="109" t="str">
        <f>'BASE YEAR REVENUE'!B51</f>
        <v>N</v>
      </c>
      <c r="C51" s="110"/>
      <c r="D51" s="110"/>
      <c r="E51" s="110"/>
      <c r="F51" s="111">
        <f>'BASE YEAR REVENUE'!C51</f>
        <v>0</v>
      </c>
    </row>
    <row r="52" spans="1:8" x14ac:dyDescent="0.25">
      <c r="A52" s="108" t="str">
        <f>'BASE YEAR REVENUE'!A52</f>
        <v xml:space="preserve">Gas Supply System </v>
      </c>
      <c r="B52" s="109" t="str">
        <f>'BASE YEAR REVENUE'!B52</f>
        <v>N</v>
      </c>
      <c r="C52" s="110"/>
      <c r="D52" s="110"/>
      <c r="E52" s="110"/>
      <c r="F52" s="111">
        <f>'BASE YEAR REVENUE'!C52</f>
        <v>0</v>
      </c>
    </row>
    <row r="53" spans="1:8" x14ac:dyDescent="0.25">
      <c r="A53" s="108" t="str">
        <f>'BASE YEAR REVENUE'!A53</f>
        <v xml:space="preserve">Transit or Bus System </v>
      </c>
      <c r="B53" s="109" t="str">
        <f>'BASE YEAR REVENUE'!B53</f>
        <v>N</v>
      </c>
      <c r="C53" s="110"/>
      <c r="D53" s="110"/>
      <c r="E53" s="110"/>
      <c r="F53" s="111">
        <f>'BASE YEAR REVENUE'!C53</f>
        <v>0</v>
      </c>
    </row>
    <row r="54" spans="1:8" x14ac:dyDescent="0.25">
      <c r="A54" s="93" t="s">
        <v>98</v>
      </c>
      <c r="B54" s="94"/>
      <c r="C54" s="94"/>
      <c r="D54" s="94"/>
      <c r="E54" s="94"/>
      <c r="F54" s="95"/>
    </row>
    <row r="55" spans="1:8" x14ac:dyDescent="0.25">
      <c r="A55" s="74" t="str">
        <f>'BASE YEAR REVENUE'!A55</f>
        <v>Sewerage Charges</v>
      </c>
      <c r="B55" s="89" t="str">
        <f>'BASE YEAR REVENUE'!B55</f>
        <v>Y</v>
      </c>
      <c r="C55" s="90"/>
      <c r="D55" s="90"/>
      <c r="E55" s="90"/>
      <c r="F55" s="91">
        <f>'BASE YEAR REVENUE'!C55</f>
        <v>0</v>
      </c>
    </row>
    <row r="56" spans="1:8" x14ac:dyDescent="0.25">
      <c r="A56" s="74" t="str">
        <f>'BASE YEAR REVENUE'!A56</f>
        <v>Refuse Collection, Disposal, and Recycling Charges</v>
      </c>
      <c r="B56" s="89" t="str">
        <f>'BASE YEAR REVENUE'!B56</f>
        <v>Y</v>
      </c>
      <c r="C56" s="90"/>
      <c r="D56" s="90"/>
      <c r="E56" s="90"/>
      <c r="F56" s="91">
        <f>'BASE YEAR REVENUE'!C56</f>
        <v>0</v>
      </c>
      <c r="G56" s="112" t="s">
        <v>133</v>
      </c>
      <c r="H56" s="113"/>
    </row>
    <row r="57" spans="1:8" x14ac:dyDescent="0.25">
      <c r="A57" s="74" t="str">
        <f>'BASE YEAR REVENUE'!A57</f>
        <v>Parks and Recreation Charges</v>
      </c>
      <c r="B57" s="89" t="str">
        <f>'BASE YEAR REVENUE'!B57</f>
        <v>Y</v>
      </c>
      <c r="C57" s="90"/>
      <c r="D57" s="90"/>
      <c r="E57" s="90"/>
      <c r="F57" s="91">
        <f>'BASE YEAR REVENUE'!C57</f>
        <v>0</v>
      </c>
    </row>
    <row r="58" spans="1:8" x14ac:dyDescent="0.25">
      <c r="A58" s="74" t="str">
        <f>'BASE YEAR REVENUE'!A58</f>
        <v>Airports</v>
      </c>
      <c r="B58" s="89" t="str">
        <f>'BASE YEAR REVENUE'!B58</f>
        <v>Y</v>
      </c>
      <c r="C58" s="90"/>
      <c r="D58" s="90"/>
      <c r="E58" s="90"/>
      <c r="F58" s="91">
        <f>'BASE YEAR REVENUE'!C58</f>
        <v>0</v>
      </c>
    </row>
    <row r="59" spans="1:8" x14ac:dyDescent="0.25">
      <c r="A59" s="74" t="str">
        <f>'BASE YEAR REVENUE'!A59</f>
        <v>Hospital Charges</v>
      </c>
      <c r="B59" s="89" t="str">
        <f>'BASE YEAR REVENUE'!B59</f>
        <v>Y</v>
      </c>
      <c r="C59" s="90"/>
      <c r="D59" s="90"/>
      <c r="E59" s="90"/>
      <c r="F59" s="91">
        <f>'BASE YEAR REVENUE'!C59</f>
        <v>0</v>
      </c>
    </row>
    <row r="60" spans="1:8" x14ac:dyDescent="0.25">
      <c r="A60" s="74" t="str">
        <f>'BASE YEAR REVENUE'!A60</f>
        <v xml:space="preserve">Parking Facilities </v>
      </c>
      <c r="B60" s="89" t="str">
        <f>'BASE YEAR REVENUE'!B60</f>
        <v>Y</v>
      </c>
      <c r="C60" s="90"/>
      <c r="D60" s="90"/>
      <c r="E60" s="90"/>
      <c r="F60" s="91">
        <f>'BASE YEAR REVENUE'!C60</f>
        <v>0</v>
      </c>
    </row>
    <row r="61" spans="1:8" x14ac:dyDescent="0.25">
      <c r="A61" s="74" t="str">
        <f>'BASE YEAR REVENUE'!A61</f>
        <v>Housing Project Rentals</v>
      </c>
      <c r="B61" s="89" t="str">
        <f>'BASE YEAR REVENUE'!B61</f>
        <v>Y</v>
      </c>
      <c r="C61" s="90"/>
      <c r="D61" s="90"/>
      <c r="E61" s="90"/>
      <c r="F61" s="91">
        <f>'BASE YEAR REVENUE'!C61</f>
        <v>0</v>
      </c>
    </row>
    <row r="62" spans="1:8" x14ac:dyDescent="0.25">
      <c r="A62" s="74" t="str">
        <f>'BASE YEAR REVENUE'!A62</f>
        <v>Highways and Other Roads</v>
      </c>
      <c r="B62" s="89" t="str">
        <f>'BASE YEAR REVENUE'!B62</f>
        <v>Y</v>
      </c>
      <c r="C62" s="90"/>
      <c r="D62" s="90"/>
      <c r="E62" s="90"/>
      <c r="F62" s="91">
        <f>'BASE YEAR REVENUE'!C62</f>
        <v>0</v>
      </c>
    </row>
    <row r="63" spans="1:8" x14ac:dyDescent="0.25">
      <c r="A63" s="74" t="str">
        <f>'BASE YEAR REVENUE'!A63</f>
        <v xml:space="preserve">Sea and Inland Port Facilities </v>
      </c>
      <c r="B63" s="89" t="str">
        <f>'BASE YEAR REVENUE'!B63</f>
        <v>Y</v>
      </c>
      <c r="C63" s="90"/>
      <c r="D63" s="90"/>
      <c r="E63" s="90"/>
      <c r="F63" s="91">
        <f>'BASE YEAR REVENUE'!C63</f>
        <v>0</v>
      </c>
    </row>
    <row r="64" spans="1:8" x14ac:dyDescent="0.25">
      <c r="A64" s="74" t="str">
        <f>'BASE YEAR REVENUE'!A64</f>
        <v>Miscellaneous Commercial Activities Operated</v>
      </c>
      <c r="B64" s="89" t="str">
        <f>'BASE YEAR REVENUE'!B64</f>
        <v>Y</v>
      </c>
      <c r="C64" s="90"/>
      <c r="D64" s="90"/>
      <c r="E64" s="90"/>
      <c r="F64" s="91">
        <f>'BASE YEAR REVENUE'!C64</f>
        <v>0</v>
      </c>
    </row>
    <row r="65" spans="1:11" x14ac:dyDescent="0.25">
      <c r="A65" s="74" t="str">
        <f>'BASE YEAR REVENUE'!A65</f>
        <v>Other</v>
      </c>
      <c r="B65" s="89" t="str">
        <f>'BASE YEAR REVENUE'!B65</f>
        <v>Y</v>
      </c>
      <c r="C65" s="90">
        <f>451159.08+46510.11+764801.85</f>
        <v>1262471.04</v>
      </c>
      <c r="D65" s="90">
        <f>444991+48627+425139</f>
        <v>918757</v>
      </c>
      <c r="E65" s="90">
        <f>456790.16+45504.68+553138.65</f>
        <v>1055433.49</v>
      </c>
      <c r="F65" s="91">
        <f>'BASE YEAR REVENUE'!C65</f>
        <v>1966189</v>
      </c>
      <c r="G65" s="112" t="s">
        <v>139</v>
      </c>
      <c r="H65" s="112"/>
      <c r="I65" s="112"/>
      <c r="J65" s="113"/>
      <c r="K65" s="113"/>
    </row>
    <row r="66" spans="1:11" x14ac:dyDescent="0.25">
      <c r="A66" s="93" t="s">
        <v>99</v>
      </c>
      <c r="B66" s="94"/>
      <c r="C66" s="94"/>
      <c r="D66" s="94"/>
      <c r="E66" s="94"/>
      <c r="F66" s="95"/>
    </row>
    <row r="67" spans="1:11" x14ac:dyDescent="0.25">
      <c r="A67" s="74" t="str">
        <f>'BASE YEAR REVENUE'!A67</f>
        <v>Special Assessments</v>
      </c>
      <c r="B67" s="89" t="str">
        <f>'BASE YEAR REVENUE'!B67</f>
        <v>Y</v>
      </c>
      <c r="C67" s="90"/>
      <c r="D67" s="90"/>
      <c r="E67" s="90"/>
      <c r="F67" s="91">
        <f>'BASE YEAR REVENUE'!C67</f>
        <v>0</v>
      </c>
    </row>
    <row r="68" spans="1:11" x14ac:dyDescent="0.25">
      <c r="A68" s="74" t="str">
        <f>'BASE YEAR REVENUE'!A68</f>
        <v>Receipts from Sale of Property and Other Capital Assets</v>
      </c>
      <c r="B68" s="89" t="str">
        <f>'BASE YEAR REVENUE'!B68</f>
        <v>Y</v>
      </c>
      <c r="C68" s="90">
        <f>15254.5+11556.07</f>
        <v>26810.57</v>
      </c>
      <c r="D68" s="90">
        <f>34530+13633.8+103.2</f>
        <v>48267</v>
      </c>
      <c r="E68" s="90">
        <v>3980</v>
      </c>
      <c r="F68" s="91">
        <f>'BASE YEAR REVENUE'!C68</f>
        <v>53399.78</v>
      </c>
      <c r="G68" s="112" t="s">
        <v>134</v>
      </c>
      <c r="H68" s="113"/>
    </row>
    <row r="69" spans="1:11" x14ac:dyDescent="0.25">
      <c r="A69" s="108" t="str">
        <f>'BASE YEAR REVENUE'!A69</f>
        <v>Proceeds from Issuance of Debt</v>
      </c>
      <c r="B69" s="109" t="str">
        <f>'BASE YEAR REVENUE'!B69</f>
        <v>N</v>
      </c>
      <c r="C69" s="110"/>
      <c r="D69" s="110"/>
      <c r="E69" s="110"/>
      <c r="F69" s="111">
        <f>'BASE YEAR REVENUE'!C69</f>
        <v>0</v>
      </c>
    </row>
    <row r="70" spans="1:11" x14ac:dyDescent="0.25">
      <c r="A70" s="74" t="str">
        <f>'BASE YEAR REVENUE'!A70</f>
        <v>Interest Earnings</v>
      </c>
      <c r="B70" s="89" t="str">
        <f>'BASE YEAR REVENUE'!B70</f>
        <v>Y</v>
      </c>
      <c r="C70" s="90">
        <v>36461.980000000003</v>
      </c>
      <c r="D70" s="90">
        <v>79541</v>
      </c>
      <c r="E70" s="90">
        <v>105779.67</v>
      </c>
      <c r="F70" s="91">
        <f>'BASE YEAR REVENUE'!C70</f>
        <v>156141</v>
      </c>
      <c r="G70" s="112" t="s">
        <v>135</v>
      </c>
      <c r="H70" s="113"/>
    </row>
    <row r="71" spans="1:11" x14ac:dyDescent="0.25">
      <c r="A71" s="74" t="str">
        <f>'BASE YEAR REVENUE'!A71</f>
        <v>Fines and Forfeitures</v>
      </c>
      <c r="B71" s="89" t="str">
        <f>'BASE YEAR REVENUE'!B71</f>
        <v>Y</v>
      </c>
      <c r="C71" s="90">
        <v>668294</v>
      </c>
      <c r="D71" s="90">
        <v>600439</v>
      </c>
      <c r="E71" s="90">
        <v>639189.82999999996</v>
      </c>
      <c r="F71" s="91">
        <f>'BASE YEAR REVENUE'!C71</f>
        <v>577747</v>
      </c>
      <c r="G71" s="112" t="s">
        <v>136</v>
      </c>
      <c r="H71" s="113"/>
    </row>
    <row r="72" spans="1:11" x14ac:dyDescent="0.25">
      <c r="A72" s="74" t="str">
        <f>'BASE YEAR REVENUE'!A72</f>
        <v>Rents</v>
      </c>
      <c r="B72" s="89" t="str">
        <f>'BASE YEAR REVENUE'!B72</f>
        <v>Y</v>
      </c>
      <c r="C72" s="90">
        <v>28261</v>
      </c>
      <c r="D72" s="90">
        <v>28255</v>
      </c>
      <c r="E72" s="90">
        <v>43112</v>
      </c>
      <c r="F72" s="91">
        <f>'BASE YEAR REVENUE'!C72</f>
        <v>29067</v>
      </c>
      <c r="G72" s="112" t="s">
        <v>137</v>
      </c>
      <c r="H72" s="112"/>
      <c r="I72" s="112"/>
      <c r="J72" s="113"/>
    </row>
    <row r="73" spans="1:11" x14ac:dyDescent="0.25">
      <c r="A73" s="74" t="str">
        <f>'BASE YEAR REVENUE'!A73</f>
        <v>Royalties</v>
      </c>
      <c r="B73" s="89" t="str">
        <f>'BASE YEAR REVENUE'!B73</f>
        <v>Y</v>
      </c>
      <c r="C73" s="90"/>
      <c r="D73" s="90"/>
      <c r="E73" s="90"/>
      <c r="F73" s="91">
        <f>'BASE YEAR REVENUE'!C73</f>
        <v>0</v>
      </c>
    </row>
    <row r="74" spans="1:11" x14ac:dyDescent="0.25">
      <c r="A74" s="74" t="str">
        <f>'BASE YEAR REVENUE'!A74</f>
        <v>Private Donations</v>
      </c>
      <c r="B74" s="89" t="str">
        <f>'BASE YEAR REVENUE'!B74</f>
        <v>Y</v>
      </c>
      <c r="C74" s="90">
        <v>19362.41</v>
      </c>
      <c r="D74" s="90">
        <v>10332.5</v>
      </c>
      <c r="E74" s="90">
        <v>5069</v>
      </c>
      <c r="F74" s="91">
        <f>'BASE YEAR REVENUE'!C74</f>
        <v>3524</v>
      </c>
      <c r="G74" s="112" t="s">
        <v>140</v>
      </c>
      <c r="H74" s="113"/>
    </row>
    <row r="75" spans="1:11" x14ac:dyDescent="0.25">
      <c r="A75" s="108" t="str">
        <f>'BASE YEAR REVENUE'!A75</f>
        <v>Sale of Retail or Wholesale Liquor</v>
      </c>
      <c r="B75" s="109" t="str">
        <f>'BASE YEAR REVENUE'!B75</f>
        <v>N</v>
      </c>
      <c r="C75" s="110"/>
      <c r="D75" s="110"/>
      <c r="E75" s="110"/>
      <c r="F75" s="111">
        <f>'BASE YEAR REVENUE'!C75</f>
        <v>0</v>
      </c>
    </row>
    <row r="76" spans="1:11" x14ac:dyDescent="0.25">
      <c r="A76" s="108" t="str">
        <f>'BASE YEAR REVENUE'!A76</f>
        <v>Trust Revenue</v>
      </c>
      <c r="B76" s="109" t="str">
        <f>'BASE YEAR REVENUE'!B76</f>
        <v>N</v>
      </c>
      <c r="C76" s="110"/>
      <c r="D76" s="110"/>
      <c r="E76" s="110"/>
      <c r="F76" s="111">
        <f>'BASE YEAR REVENUE'!C76</f>
        <v>0</v>
      </c>
    </row>
    <row r="77" spans="1:11" x14ac:dyDescent="0.25">
      <c r="A77" s="108" t="str">
        <f>'BASE YEAR REVENUE'!A77</f>
        <v>Refunds and Other Correcting Transactions</v>
      </c>
      <c r="B77" s="109" t="str">
        <f>'BASE YEAR REVENUE'!B77</f>
        <v>N</v>
      </c>
      <c r="C77" s="110"/>
      <c r="D77" s="110"/>
      <c r="E77" s="110"/>
      <c r="F77" s="111">
        <f>'BASE YEAR REVENUE'!C77</f>
        <v>0</v>
      </c>
    </row>
    <row r="78" spans="1:11" x14ac:dyDescent="0.25">
      <c r="A78" s="74" t="str">
        <f>'BASE YEAR REVENUE'!A78</f>
        <v>Miscellaneous Other Revenue</v>
      </c>
      <c r="B78" s="89" t="str">
        <f>'BASE YEAR REVENUE'!B78</f>
        <v>Y</v>
      </c>
      <c r="C78" s="90">
        <f>28568.98+89060.74+6.31+9558.24+20879.91+26940.92+459.52+1744+1560.1+75</f>
        <v>178853.71999999997</v>
      </c>
      <c r="D78" s="90">
        <f>89991.69+37344.36+3368.57+30491.93+5140.98+2114+1812.2</f>
        <v>170263.73000000004</v>
      </c>
      <c r="E78" s="90">
        <f>28863.28+192675.06+10000+14244.01+50+28312.78+1382+1130</f>
        <v>276657.13</v>
      </c>
      <c r="F78" s="91">
        <f>'BASE YEAR REVENUE'!C78</f>
        <v>222637.92</v>
      </c>
      <c r="G78" s="112" t="s">
        <v>142</v>
      </c>
      <c r="H78" s="112"/>
      <c r="I78" s="112"/>
      <c r="J78" s="112"/>
      <c r="K78" s="112"/>
    </row>
    <row r="79" spans="1:11" ht="18.75" x14ac:dyDescent="0.3">
      <c r="A79" s="96" t="s">
        <v>17</v>
      </c>
      <c r="B79" s="60"/>
      <c r="C79" s="97">
        <f t="shared" ref="C79" si="0">SUM(C7:C78)</f>
        <v>12933832.140000002</v>
      </c>
      <c r="D79" s="97">
        <f t="shared" ref="D79:E79" si="1">SUM(D7:D78)</f>
        <v>12662823.23</v>
      </c>
      <c r="E79" s="97">
        <f t="shared" si="1"/>
        <v>13594084.82</v>
      </c>
      <c r="F79" s="84">
        <f>SUM(F7:F78)</f>
        <v>15572547.699999999</v>
      </c>
      <c r="G79" s="112" t="s">
        <v>143</v>
      </c>
      <c r="H79" s="113"/>
      <c r="I79" s="113"/>
      <c r="J79" s="113"/>
      <c r="K79" s="113"/>
    </row>
    <row r="80" spans="1:11" ht="24" customHeight="1" thickBot="1" x14ac:dyDescent="0.3">
      <c r="A80" s="98" t="s">
        <v>100</v>
      </c>
      <c r="B80" s="99"/>
      <c r="C80" s="100">
        <f ca="1">SUMIF(B$7:C$78,"Y",C7:C78)</f>
        <v>12933832.140000002</v>
      </c>
      <c r="D80" s="100">
        <f ca="1">SUMIF(B$7:F$78,"Y",D7:D78)</f>
        <v>12662823.23</v>
      </c>
      <c r="E80" s="100">
        <f ca="1">SUMIF(B$7:F$78,"Y",E7:E78)</f>
        <v>13594084.82</v>
      </c>
      <c r="F80" s="101">
        <f ca="1">SUMIF(B$7:F$78,"Y",F7:F78)</f>
        <v>15572547.699999999</v>
      </c>
    </row>
    <row r="81" spans="1:6" ht="19.5" thickTop="1" x14ac:dyDescent="0.3">
      <c r="A81" s="23"/>
      <c r="B81" s="23"/>
      <c r="C81" s="23"/>
      <c r="D81" s="23"/>
      <c r="E81" s="121"/>
      <c r="F81" s="23"/>
    </row>
    <row r="82" spans="1:6" ht="18.75" x14ac:dyDescent="0.3">
      <c r="A82" s="22" t="s">
        <v>111</v>
      </c>
      <c r="B82" s="26"/>
      <c r="C82" s="26"/>
      <c r="D82" s="29">
        <f ca="1">IF(C80=0,"NA",(D80-C80)/C80)</f>
        <v>-2.0953489040719989E-2</v>
      </c>
      <c r="E82" s="29">
        <f ca="1">IF(D80=0,"NA",(E80-D80)/D80)</f>
        <v>7.3542966926499517E-2</v>
      </c>
      <c r="F82" s="29">
        <f ca="1">IF(E80=0,"NA",(F80-E80)/E80)</f>
        <v>0.14553851224241507</v>
      </c>
    </row>
    <row r="84" spans="1:6" ht="18.75" x14ac:dyDescent="0.3">
      <c r="A84" s="25" t="s">
        <v>112</v>
      </c>
      <c r="B84" s="27">
        <f ca="1">AVERAGE(D82:F82)</f>
        <v>6.6042663376064861E-2</v>
      </c>
    </row>
    <row r="85" spans="1:6" ht="18.75" x14ac:dyDescent="0.3">
      <c r="A85" s="23"/>
      <c r="B85" s="4"/>
    </row>
    <row r="86" spans="1:6" ht="18.75" x14ac:dyDescent="0.3">
      <c r="A86" s="24" t="s">
        <v>113</v>
      </c>
      <c r="B86" s="28">
        <f ca="1">IF(B84&gt;0.041,B84,0.041)</f>
        <v>6.6042663376064861E-2</v>
      </c>
    </row>
  </sheetData>
  <mergeCells count="4">
    <mergeCell ref="B6:F6"/>
    <mergeCell ref="B42:F42"/>
    <mergeCell ref="B48:F48"/>
    <mergeCell ref="A3:F3"/>
  </mergeCells>
  <phoneticPr fontId="18" type="noConversion"/>
  <hyperlinks>
    <hyperlink ref="G1" location="SUMMARY!A1" display="Summary" xr:uid="{00000000-0004-0000-0200-000000000000}"/>
  </hyperlinks>
  <pageMargins left="0.7" right="0.7" top="0.75" bottom="0.75" header="0.3" footer="0.3"/>
  <pageSetup scale="70" orientation="landscape" r:id="rId1"/>
  <rowBreaks count="1" manualBreakCount="1">
    <brk id="53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H81"/>
  <sheetViews>
    <sheetView showGridLines="0" view="pageBreakPreview" zoomScale="60" zoomScaleNormal="100" workbookViewId="0">
      <selection activeCell="C67" sqref="C67"/>
    </sheetView>
  </sheetViews>
  <sheetFormatPr defaultRowHeight="15" x14ac:dyDescent="0.25"/>
  <cols>
    <col min="1" max="1" width="52.5703125" customWidth="1"/>
    <col min="2" max="2" width="20.5703125" customWidth="1"/>
    <col min="3" max="3" width="23.28515625" customWidth="1"/>
    <col min="4" max="4" width="10.28515625" customWidth="1"/>
  </cols>
  <sheetData>
    <row r="1" spans="1:5" ht="33" customHeight="1" x14ac:dyDescent="0.35">
      <c r="A1" s="15" t="s">
        <v>104</v>
      </c>
      <c r="E1" s="20" t="s">
        <v>109</v>
      </c>
    </row>
    <row r="2" spans="1:5" ht="33" hidden="1" customHeight="1" x14ac:dyDescent="0.35">
      <c r="A2" s="15"/>
      <c r="E2" s="20"/>
    </row>
    <row r="3" spans="1:5" ht="33" hidden="1" customHeight="1" x14ac:dyDescent="0.35">
      <c r="A3" s="15"/>
      <c r="E3" s="20"/>
    </row>
    <row r="4" spans="1:5" ht="21.6" customHeight="1" thickBot="1" x14ac:dyDescent="0.3">
      <c r="A4" s="16" t="s">
        <v>117</v>
      </c>
      <c r="B4" s="18">
        <f>SUMMARY!$E$11</f>
        <v>44196</v>
      </c>
    </row>
    <row r="5" spans="1:5" s="11" customFormat="1" ht="16.5" thickTop="1" thickBot="1" x14ac:dyDescent="0.3">
      <c r="A5" s="12" t="s">
        <v>1</v>
      </c>
      <c r="B5" s="13" t="s">
        <v>2</v>
      </c>
      <c r="C5" s="17" t="s">
        <v>3</v>
      </c>
    </row>
    <row r="6" spans="1:5" ht="28.9" customHeight="1" thickTop="1" thickBot="1" x14ac:dyDescent="0.5">
      <c r="A6" s="14" t="s">
        <v>18</v>
      </c>
      <c r="B6" s="123" t="s">
        <v>27</v>
      </c>
      <c r="C6" s="124"/>
    </row>
    <row r="7" spans="1:5" ht="15.75" thickTop="1" x14ac:dyDescent="0.25">
      <c r="A7" s="71" t="s">
        <v>4</v>
      </c>
      <c r="B7" s="72"/>
      <c r="C7" s="73"/>
    </row>
    <row r="8" spans="1:5" x14ac:dyDescent="0.25">
      <c r="A8" s="74" t="str">
        <f>'BASE YEAR REVENUE'!A8</f>
        <v>Property Tax</v>
      </c>
      <c r="B8" s="89" t="str">
        <f>'BASE YEAR REVENUE'!B8</f>
        <v>Y</v>
      </c>
      <c r="C8" s="75">
        <v>3045388.97</v>
      </c>
      <c r="D8" s="112" t="s">
        <v>130</v>
      </c>
      <c r="E8" s="113"/>
    </row>
    <row r="9" spans="1:5" x14ac:dyDescent="0.25">
      <c r="A9" s="71" t="s">
        <v>6</v>
      </c>
      <c r="B9" s="72"/>
      <c r="C9" s="73"/>
    </row>
    <row r="10" spans="1:5" x14ac:dyDescent="0.25">
      <c r="A10" s="74" t="str">
        <f>'BASE YEAR REVENUE'!A10</f>
        <v>General Sales and Use Tax</v>
      </c>
      <c r="B10" s="89" t="str">
        <f>'BASE YEAR REVENUE'!B10</f>
        <v>Y</v>
      </c>
      <c r="C10" s="75">
        <v>6269407</v>
      </c>
      <c r="D10" s="112" t="s">
        <v>131</v>
      </c>
      <c r="E10" s="113"/>
    </row>
    <row r="11" spans="1:5" x14ac:dyDescent="0.25">
      <c r="A11" s="74" t="str">
        <f>'BASE YEAR REVENUE'!A11</f>
        <v xml:space="preserve">Selective Sales Tax </v>
      </c>
      <c r="B11" s="78"/>
      <c r="C11" s="102"/>
    </row>
    <row r="12" spans="1:5" hidden="1" x14ac:dyDescent="0.25">
      <c r="A12" s="80" t="str">
        <f>'BASE YEAR REVENUE'!A12</f>
        <v>Alcoholic Beverage</v>
      </c>
      <c r="B12" s="89" t="str">
        <f>'BASE YEAR REVENUE'!B12</f>
        <v>Y</v>
      </c>
      <c r="C12" s="75">
        <v>0</v>
      </c>
    </row>
    <row r="13" spans="1:5" hidden="1" x14ac:dyDescent="0.25">
      <c r="A13" s="80" t="str">
        <f>'BASE YEAR REVENUE'!A13</f>
        <v>Amusements Sales Tax</v>
      </c>
      <c r="B13" s="89" t="str">
        <f>'BASE YEAR REVENUE'!B13</f>
        <v>Y</v>
      </c>
      <c r="C13" s="75">
        <v>0</v>
      </c>
    </row>
    <row r="14" spans="1:5" hidden="1" x14ac:dyDescent="0.25">
      <c r="A14" s="80" t="str">
        <f>'BASE YEAR REVENUE'!A14</f>
        <v>Motor Fuels Sales Tax</v>
      </c>
      <c r="B14" s="89" t="str">
        <f>'BASE YEAR REVENUE'!B14</f>
        <v>Y</v>
      </c>
      <c r="C14" s="75">
        <v>0</v>
      </c>
    </row>
    <row r="15" spans="1:5" hidden="1" x14ac:dyDescent="0.25">
      <c r="A15" s="80" t="str">
        <f>'BASE YEAR REVENUE'!A15</f>
        <v>Parimutuels Tax</v>
      </c>
      <c r="B15" s="89" t="str">
        <f>'BASE YEAR REVENUE'!B15</f>
        <v>Y</v>
      </c>
      <c r="C15" s="75">
        <v>0</v>
      </c>
    </row>
    <row r="16" spans="1:5" hidden="1" x14ac:dyDescent="0.25">
      <c r="A16" s="80" t="str">
        <f>'BASE YEAR REVENUE'!A16</f>
        <v>Public Utilities Sales Tax</v>
      </c>
      <c r="B16" s="89" t="str">
        <f>'BASE YEAR REVENUE'!B16</f>
        <v>Y</v>
      </c>
      <c r="C16" s="75">
        <v>0</v>
      </c>
    </row>
    <row r="17" spans="1:3" hidden="1" x14ac:dyDescent="0.25">
      <c r="A17" s="80" t="str">
        <f>'BASE YEAR REVENUE'!A17</f>
        <v>Tobacco Products Tax</v>
      </c>
      <c r="B17" s="89" t="str">
        <f>'BASE YEAR REVENUE'!B17</f>
        <v>Y</v>
      </c>
      <c r="C17" s="75">
        <v>0</v>
      </c>
    </row>
    <row r="18" spans="1:3" hidden="1" x14ac:dyDescent="0.25">
      <c r="A18" s="80" t="str">
        <f>'BASE YEAR REVENUE'!A18</f>
        <v>Other Sales Tax</v>
      </c>
      <c r="B18" s="89" t="str">
        <f>'BASE YEAR REVENUE'!B18</f>
        <v>Y</v>
      </c>
      <c r="C18" s="75">
        <v>0</v>
      </c>
    </row>
    <row r="19" spans="1:3" x14ac:dyDescent="0.25">
      <c r="A19" s="71" t="s">
        <v>70</v>
      </c>
      <c r="B19" s="72"/>
      <c r="C19" s="73"/>
    </row>
    <row r="20" spans="1:3" hidden="1" x14ac:dyDescent="0.25">
      <c r="A20" s="74" t="str">
        <f>'BASE YEAR REVENUE'!A20</f>
        <v>Alcoholic Beverage Licensing and Permits</v>
      </c>
      <c r="B20" s="89" t="str">
        <f>'BASE YEAR REVENUE'!B20</f>
        <v>Y</v>
      </c>
      <c r="C20" s="75">
        <v>0</v>
      </c>
    </row>
    <row r="21" spans="1:3" hidden="1" x14ac:dyDescent="0.25">
      <c r="A21" s="74" t="str">
        <f>'BASE YEAR REVENUE'!A21</f>
        <v>Building/Construction Permits</v>
      </c>
      <c r="B21" s="89" t="str">
        <f>'BASE YEAR REVENUE'!B21</f>
        <v>Y</v>
      </c>
      <c r="C21" s="75">
        <v>0</v>
      </c>
    </row>
    <row r="22" spans="1:3" hidden="1" x14ac:dyDescent="0.25">
      <c r="A22" s="74" t="str">
        <f>'BASE YEAR REVENUE'!A22</f>
        <v>Amusements Licensing and Permits</v>
      </c>
      <c r="B22" s="89" t="str">
        <f>'BASE YEAR REVENUE'!B22</f>
        <v>Y</v>
      </c>
      <c r="C22" s="75">
        <v>0</v>
      </c>
    </row>
    <row r="23" spans="1:3" hidden="1" x14ac:dyDescent="0.25">
      <c r="A23" s="74" t="str">
        <f>'BASE YEAR REVENUE'!A23</f>
        <v>Motor Vehicles Licensing and Permits</v>
      </c>
      <c r="B23" s="89" t="str">
        <f>'BASE YEAR REVENUE'!B23</f>
        <v>Y</v>
      </c>
      <c r="C23" s="75">
        <v>0</v>
      </c>
    </row>
    <row r="24" spans="1:3" hidden="1" x14ac:dyDescent="0.25">
      <c r="A24" s="74" t="str">
        <f>'BASE YEAR REVENUE'!A24</f>
        <v>Public Utilities Licensing and Permits</v>
      </c>
      <c r="B24" s="89" t="str">
        <f>'BASE YEAR REVENUE'!B24</f>
        <v>Y</v>
      </c>
      <c r="C24" s="75">
        <v>0</v>
      </c>
    </row>
    <row r="25" spans="1:3" hidden="1" x14ac:dyDescent="0.25">
      <c r="A25" s="74" t="str">
        <f>'BASE YEAR REVENUE'!A25</f>
        <v>Occupation and Business Licensing and Permits</v>
      </c>
      <c r="B25" s="89" t="str">
        <f>'BASE YEAR REVENUE'!B25</f>
        <v>Y</v>
      </c>
      <c r="C25" s="75">
        <v>0</v>
      </c>
    </row>
    <row r="26" spans="1:3" hidden="1" x14ac:dyDescent="0.25">
      <c r="A26" s="74" t="str">
        <f>'BASE YEAR REVENUE'!A26</f>
        <v>Other Licensing and Permits</v>
      </c>
      <c r="B26" s="89" t="str">
        <f>'BASE YEAR REVENUE'!B26</f>
        <v>Y</v>
      </c>
      <c r="C26" s="75">
        <v>0</v>
      </c>
    </row>
    <row r="27" spans="1:3" x14ac:dyDescent="0.25">
      <c r="A27" s="81" t="s">
        <v>12</v>
      </c>
      <c r="B27" s="72"/>
      <c r="C27" s="73"/>
    </row>
    <row r="28" spans="1:3" hidden="1" x14ac:dyDescent="0.25">
      <c r="A28" s="74" t="str">
        <f>'BASE YEAR REVENUE'!A28</f>
        <v>Individual Income Tax</v>
      </c>
      <c r="B28" s="89" t="str">
        <f>'BASE YEAR REVENUE'!B28</f>
        <v>Y</v>
      </c>
      <c r="C28" s="75">
        <v>0</v>
      </c>
    </row>
    <row r="29" spans="1:3" hidden="1" x14ac:dyDescent="0.25">
      <c r="A29" s="74" t="str">
        <f>'BASE YEAR REVENUE'!A29</f>
        <v>Corporate Income Tax</v>
      </c>
      <c r="B29" s="89" t="str">
        <f>'BASE YEAR REVENUE'!B29</f>
        <v>Y</v>
      </c>
      <c r="C29" s="75">
        <v>0</v>
      </c>
    </row>
    <row r="30" spans="1:3" x14ac:dyDescent="0.25">
      <c r="A30" s="81" t="s">
        <v>22</v>
      </c>
      <c r="B30" s="72"/>
      <c r="C30" s="73"/>
    </row>
    <row r="31" spans="1:3" hidden="1" x14ac:dyDescent="0.25">
      <c r="A31" s="74" t="str">
        <f>'BASE YEAR REVENUE'!A31</f>
        <v>Alcoholic Beverage</v>
      </c>
      <c r="B31" s="89" t="str">
        <f>'BASE YEAR REVENUE'!B31</f>
        <v>Y</v>
      </c>
      <c r="C31" s="75">
        <v>0</v>
      </c>
    </row>
    <row r="32" spans="1:3" hidden="1" x14ac:dyDescent="0.25">
      <c r="A32" s="74" t="str">
        <f>'BASE YEAR REVENUE'!A32</f>
        <v>Amusements</v>
      </c>
      <c r="B32" s="89" t="str">
        <f>'BASE YEAR REVENUE'!B32</f>
        <v>Y</v>
      </c>
      <c r="C32" s="75">
        <v>0</v>
      </c>
    </row>
    <row r="33" spans="1:5" hidden="1" x14ac:dyDescent="0.25">
      <c r="A33" s="74" t="str">
        <f>'BASE YEAR REVENUE'!A33</f>
        <v>Motor Vehicles</v>
      </c>
      <c r="B33" s="89" t="str">
        <f>'BASE YEAR REVENUE'!B33</f>
        <v>Y</v>
      </c>
      <c r="C33" s="75">
        <v>0</v>
      </c>
    </row>
    <row r="34" spans="1:5" hidden="1" x14ac:dyDescent="0.25">
      <c r="A34" s="74" t="str">
        <f>'BASE YEAR REVENUE'!A34</f>
        <v xml:space="preserve">Public Utilities </v>
      </c>
      <c r="B34" s="89" t="str">
        <f>'BASE YEAR REVENUE'!B34</f>
        <v>Y</v>
      </c>
      <c r="C34" s="75">
        <v>0</v>
      </c>
    </row>
    <row r="35" spans="1:5" hidden="1" x14ac:dyDescent="0.25">
      <c r="A35" s="74" t="str">
        <f>'BASE YEAR REVENUE'!A35</f>
        <v>Occupational and Business Licenses</v>
      </c>
      <c r="B35" s="89" t="str">
        <f>'BASE YEAR REVENUE'!B35</f>
        <v>Y</v>
      </c>
      <c r="C35" s="75">
        <v>0</v>
      </c>
    </row>
    <row r="36" spans="1:5" hidden="1" x14ac:dyDescent="0.25">
      <c r="A36" s="74" t="str">
        <f>'BASE YEAR REVENUE'!A36</f>
        <v xml:space="preserve">Other Selective Sales </v>
      </c>
      <c r="B36" s="89" t="str">
        <f>'BASE YEAR REVENUE'!B36</f>
        <v>Y</v>
      </c>
      <c r="C36" s="75">
        <v>0</v>
      </c>
    </row>
    <row r="37" spans="1:5" x14ac:dyDescent="0.25">
      <c r="A37" s="81" t="s">
        <v>5</v>
      </c>
      <c r="B37" s="72"/>
      <c r="C37" s="73"/>
    </row>
    <row r="38" spans="1:5" x14ac:dyDescent="0.25">
      <c r="A38" s="74" t="str">
        <f>'BASE YEAR REVENUE'!A38</f>
        <v>Death and Gift Tax</v>
      </c>
      <c r="B38" s="89" t="str">
        <f>'BASE YEAR REVENUE'!B38</f>
        <v>Y</v>
      </c>
      <c r="C38" s="75">
        <v>0</v>
      </c>
    </row>
    <row r="39" spans="1:5" x14ac:dyDescent="0.25">
      <c r="A39" s="74" t="str">
        <f>'BASE YEAR REVENUE'!A39</f>
        <v>Documentary and Stock Transfer Tax</v>
      </c>
      <c r="B39" s="89" t="str">
        <f>'BASE YEAR REVENUE'!B39</f>
        <v>Y</v>
      </c>
      <c r="C39" s="75">
        <v>0</v>
      </c>
    </row>
    <row r="40" spans="1:5" x14ac:dyDescent="0.25">
      <c r="A40" s="74" t="str">
        <f>'BASE YEAR REVENUE'!A40</f>
        <v>Severance Tax</v>
      </c>
      <c r="B40" s="89" t="str">
        <f>'BASE YEAR REVENUE'!B40</f>
        <v>Y</v>
      </c>
      <c r="C40" s="75">
        <v>0</v>
      </c>
    </row>
    <row r="41" spans="1:5" ht="15.75" thickBot="1" x14ac:dyDescent="0.3">
      <c r="A41" s="74" t="str">
        <f>'BASE YEAR REVENUE'!A41</f>
        <v>Other</v>
      </c>
      <c r="B41" s="89" t="str">
        <f>'BASE YEAR REVENUE'!B41</f>
        <v>Y</v>
      </c>
      <c r="C41" s="75">
        <v>0</v>
      </c>
    </row>
    <row r="42" spans="1:5" ht="28.9" customHeight="1" thickTop="1" thickBot="1" x14ac:dyDescent="0.5">
      <c r="A42" s="14" t="s">
        <v>19</v>
      </c>
      <c r="B42" s="123" t="s">
        <v>77</v>
      </c>
      <c r="C42" s="124"/>
    </row>
    <row r="43" spans="1:5" ht="15.75" thickTop="1" x14ac:dyDescent="0.25">
      <c r="A43" s="81" t="s">
        <v>19</v>
      </c>
      <c r="B43" s="72"/>
      <c r="C43" s="73"/>
    </row>
    <row r="44" spans="1:5" x14ac:dyDescent="0.25">
      <c r="A44" s="74" t="str">
        <f>'BASE YEAR REVENUE'!A44</f>
        <v>From Other Local Governments</v>
      </c>
      <c r="B44" s="89" t="str">
        <f>'BASE YEAR REVENUE'!B44</f>
        <v>Y</v>
      </c>
      <c r="C44" s="75">
        <v>0</v>
      </c>
    </row>
    <row r="45" spans="1:5" x14ac:dyDescent="0.25">
      <c r="A45" s="74" t="str">
        <f>'BASE YEAR REVENUE'!A45</f>
        <v>From the State</v>
      </c>
      <c r="B45" s="89" t="str">
        <f>'BASE YEAR REVENUE'!B45</f>
        <v>Y</v>
      </c>
      <c r="C45" s="75">
        <f>2904326+42429.86</f>
        <v>2946755.86</v>
      </c>
      <c r="D45" s="112" t="s">
        <v>132</v>
      </c>
      <c r="E45" s="113"/>
    </row>
    <row r="46" spans="1:5" x14ac:dyDescent="0.25">
      <c r="A46" s="108" t="str">
        <f>'BASE YEAR REVENUE'!A46</f>
        <v>From the Federal Government</v>
      </c>
      <c r="B46" s="109" t="str">
        <f>'BASE YEAR REVENUE'!B46</f>
        <v>N</v>
      </c>
      <c r="C46" s="116">
        <v>0</v>
      </c>
    </row>
    <row r="47" spans="1:5" ht="15.75" thickBot="1" x14ac:dyDescent="0.3">
      <c r="A47" s="108" t="str">
        <f>'BASE YEAR REVENUE'!A47</f>
        <v xml:space="preserve">From the State and Financed from Federal Grants </v>
      </c>
      <c r="B47" s="109" t="str">
        <f>'BASE YEAR REVENUE'!B47</f>
        <v>N</v>
      </c>
      <c r="C47" s="116">
        <v>0</v>
      </c>
    </row>
    <row r="48" spans="1:5" ht="28.9" customHeight="1" thickTop="1" thickBot="1" x14ac:dyDescent="0.5">
      <c r="A48" s="14" t="s">
        <v>81</v>
      </c>
      <c r="B48" s="123" t="s">
        <v>82</v>
      </c>
      <c r="C48" s="124"/>
    </row>
    <row r="49" spans="1:5" ht="15.75" thickTop="1" x14ac:dyDescent="0.25">
      <c r="A49" s="93" t="s">
        <v>83</v>
      </c>
      <c r="B49" s="94"/>
      <c r="C49" s="103"/>
    </row>
    <row r="50" spans="1:5" x14ac:dyDescent="0.25">
      <c r="A50" s="108" t="str">
        <f>'BASE YEAR REVENUE'!A50</f>
        <v xml:space="preserve">Water Supply System </v>
      </c>
      <c r="B50" s="109" t="str">
        <f>'BASE YEAR REVENUE'!B50</f>
        <v>N</v>
      </c>
      <c r="C50" s="116">
        <v>0</v>
      </c>
    </row>
    <row r="51" spans="1:5" x14ac:dyDescent="0.25">
      <c r="A51" s="108" t="str">
        <f>'BASE YEAR REVENUE'!A51</f>
        <v>Electric Power System</v>
      </c>
      <c r="B51" s="109" t="str">
        <f>'BASE YEAR REVENUE'!B51</f>
        <v>N</v>
      </c>
      <c r="C51" s="116">
        <v>0</v>
      </c>
    </row>
    <row r="52" spans="1:5" x14ac:dyDescent="0.25">
      <c r="A52" s="108" t="str">
        <f>'BASE YEAR REVENUE'!A52</f>
        <v xml:space="preserve">Gas Supply System </v>
      </c>
      <c r="B52" s="109" t="str">
        <f>'BASE YEAR REVENUE'!B52</f>
        <v>N</v>
      </c>
      <c r="C52" s="116">
        <v>0</v>
      </c>
    </row>
    <row r="53" spans="1:5" x14ac:dyDescent="0.25">
      <c r="A53" s="108" t="str">
        <f>'BASE YEAR REVENUE'!A53</f>
        <v xml:space="preserve">Transit or Bus System </v>
      </c>
      <c r="B53" s="109" t="str">
        <f>'BASE YEAR REVENUE'!B53</f>
        <v>N</v>
      </c>
      <c r="C53" s="116">
        <v>0</v>
      </c>
    </row>
    <row r="54" spans="1:5" x14ac:dyDescent="0.25">
      <c r="A54" s="93" t="s">
        <v>98</v>
      </c>
      <c r="B54" s="94"/>
      <c r="C54" s="103"/>
    </row>
    <row r="55" spans="1:5" x14ac:dyDescent="0.25">
      <c r="A55" s="74" t="str">
        <f>'BASE YEAR REVENUE'!A55</f>
        <v>Sewerage Charges</v>
      </c>
      <c r="B55" s="89" t="str">
        <f>'BASE YEAR REVENUE'!B55</f>
        <v>Y</v>
      </c>
      <c r="C55" s="75">
        <v>0</v>
      </c>
    </row>
    <row r="56" spans="1:5" x14ac:dyDescent="0.25">
      <c r="A56" s="74" t="str">
        <f>'BASE YEAR REVENUE'!A56</f>
        <v>Refuse Collection, Disposal, and Recycling Charges</v>
      </c>
      <c r="B56" s="89" t="str">
        <f>'BASE YEAR REVENUE'!B56</f>
        <v>Y</v>
      </c>
      <c r="C56" s="75">
        <v>0</v>
      </c>
      <c r="D56" s="112" t="s">
        <v>133</v>
      </c>
      <c r="E56" s="113"/>
    </row>
    <row r="57" spans="1:5" x14ac:dyDescent="0.25">
      <c r="A57" s="74" t="str">
        <f>'BASE YEAR REVENUE'!A57</f>
        <v>Parks and Recreation Charges</v>
      </c>
      <c r="B57" s="89" t="str">
        <f>'BASE YEAR REVENUE'!B57</f>
        <v>Y</v>
      </c>
      <c r="C57" s="75">
        <v>0</v>
      </c>
    </row>
    <row r="58" spans="1:5" x14ac:dyDescent="0.25">
      <c r="A58" s="74" t="str">
        <f>'BASE YEAR REVENUE'!A58</f>
        <v>Airports</v>
      </c>
      <c r="B58" s="89" t="str">
        <f>'BASE YEAR REVENUE'!B58</f>
        <v>Y</v>
      </c>
      <c r="C58" s="75">
        <v>0</v>
      </c>
    </row>
    <row r="59" spans="1:5" x14ac:dyDescent="0.25">
      <c r="A59" s="74" t="str">
        <f>'BASE YEAR REVENUE'!A59</f>
        <v>Hospital Charges</v>
      </c>
      <c r="B59" s="89" t="str">
        <f>'BASE YEAR REVENUE'!B59</f>
        <v>Y</v>
      </c>
      <c r="C59" s="75">
        <v>0</v>
      </c>
    </row>
    <row r="60" spans="1:5" x14ac:dyDescent="0.25">
      <c r="A60" s="74" t="str">
        <f>'BASE YEAR REVENUE'!A60</f>
        <v xml:space="preserve">Parking Facilities </v>
      </c>
      <c r="B60" s="89" t="str">
        <f>'BASE YEAR REVENUE'!B60</f>
        <v>Y</v>
      </c>
      <c r="C60" s="75">
        <v>0</v>
      </c>
    </row>
    <row r="61" spans="1:5" x14ac:dyDescent="0.25">
      <c r="A61" s="74" t="str">
        <f>'BASE YEAR REVENUE'!A61</f>
        <v>Housing Project Rentals</v>
      </c>
      <c r="B61" s="89" t="str">
        <f>'BASE YEAR REVENUE'!B61</f>
        <v>Y</v>
      </c>
      <c r="C61" s="75">
        <v>0</v>
      </c>
    </row>
    <row r="62" spans="1:5" x14ac:dyDescent="0.25">
      <c r="A62" s="74" t="str">
        <f>'BASE YEAR REVENUE'!A62</f>
        <v>Highways and Other Roads</v>
      </c>
      <c r="B62" s="89" t="str">
        <f>'BASE YEAR REVENUE'!B62</f>
        <v>Y</v>
      </c>
      <c r="C62" s="75">
        <v>0</v>
      </c>
    </row>
    <row r="63" spans="1:5" x14ac:dyDescent="0.25">
      <c r="A63" s="74" t="str">
        <f>'BASE YEAR REVENUE'!A63</f>
        <v xml:space="preserve">Sea and Inland Port Facilities </v>
      </c>
      <c r="B63" s="89" t="str">
        <f>'BASE YEAR REVENUE'!B63</f>
        <v>Y</v>
      </c>
      <c r="C63" s="75">
        <v>0</v>
      </c>
    </row>
    <row r="64" spans="1:5" x14ac:dyDescent="0.25">
      <c r="A64" s="74" t="str">
        <f>'BASE YEAR REVENUE'!A64</f>
        <v>Miscellaneous Commercial Activities Operated</v>
      </c>
      <c r="B64" s="89" t="str">
        <f>'BASE YEAR REVENUE'!B64</f>
        <v>Y</v>
      </c>
      <c r="C64" s="75">
        <v>0</v>
      </c>
    </row>
    <row r="65" spans="1:8" x14ac:dyDescent="0.25">
      <c r="A65" s="74" t="str">
        <f>'BASE YEAR REVENUE'!A65</f>
        <v>Other</v>
      </c>
      <c r="B65" s="89" t="str">
        <f>'BASE YEAR REVENUE'!B65</f>
        <v>Y</v>
      </c>
      <c r="C65" s="75">
        <f>465253.24+39269.62+926154.21</f>
        <v>1430677.0699999998</v>
      </c>
      <c r="D65" s="112" t="s">
        <v>139</v>
      </c>
      <c r="E65" s="113"/>
      <c r="F65" s="113"/>
      <c r="G65" s="113"/>
      <c r="H65" s="113"/>
    </row>
    <row r="66" spans="1:8" x14ac:dyDescent="0.25">
      <c r="A66" s="93" t="s">
        <v>99</v>
      </c>
      <c r="B66" s="94"/>
      <c r="C66" s="103"/>
    </row>
    <row r="67" spans="1:8" x14ac:dyDescent="0.25">
      <c r="A67" s="74" t="str">
        <f>'BASE YEAR REVENUE'!A67</f>
        <v>Special Assessments</v>
      </c>
      <c r="B67" s="89" t="str">
        <f>'BASE YEAR REVENUE'!B67</f>
        <v>Y</v>
      </c>
      <c r="C67" s="75">
        <v>0</v>
      </c>
    </row>
    <row r="68" spans="1:8" x14ac:dyDescent="0.25">
      <c r="A68" s="74" t="str">
        <f>'BASE YEAR REVENUE'!A68</f>
        <v>Receipts from Sale of Property and Other Capital Assets</v>
      </c>
      <c r="B68" s="89" t="str">
        <f>'BASE YEAR REVENUE'!B68</f>
        <v>Y</v>
      </c>
      <c r="C68" s="75">
        <f>68145.31+661</f>
        <v>68806.31</v>
      </c>
      <c r="D68" s="112" t="s">
        <v>134</v>
      </c>
      <c r="E68" s="113"/>
    </row>
    <row r="69" spans="1:8" x14ac:dyDescent="0.25">
      <c r="A69" s="108" t="str">
        <f>'BASE YEAR REVENUE'!A69</f>
        <v>Proceeds from Issuance of Debt</v>
      </c>
      <c r="B69" s="109" t="str">
        <f>'BASE YEAR REVENUE'!B69</f>
        <v>N</v>
      </c>
      <c r="C69" s="116">
        <v>0</v>
      </c>
    </row>
    <row r="70" spans="1:8" x14ac:dyDescent="0.25">
      <c r="A70" s="74" t="str">
        <f>'BASE YEAR REVENUE'!A70</f>
        <v>Interest Earnings</v>
      </c>
      <c r="B70" s="89" t="str">
        <f>'BASE YEAR REVENUE'!B70</f>
        <v>Y</v>
      </c>
      <c r="C70" s="75">
        <v>163889</v>
      </c>
      <c r="D70" s="112" t="s">
        <v>135</v>
      </c>
      <c r="E70" s="113"/>
    </row>
    <row r="71" spans="1:8" x14ac:dyDescent="0.25">
      <c r="A71" s="74" t="str">
        <f>'BASE YEAR REVENUE'!A71</f>
        <v>Fines and Forfeitures</v>
      </c>
      <c r="B71" s="89" t="str">
        <f>'BASE YEAR REVENUE'!B71</f>
        <v>Y</v>
      </c>
      <c r="C71" s="75">
        <v>564419.9</v>
      </c>
      <c r="D71" s="112" t="s">
        <v>136</v>
      </c>
      <c r="E71" s="113"/>
    </row>
    <row r="72" spans="1:8" x14ac:dyDescent="0.25">
      <c r="A72" s="74" t="str">
        <f>'BASE YEAR REVENUE'!A72</f>
        <v>Rents</v>
      </c>
      <c r="B72" s="89" t="str">
        <f>'BASE YEAR REVENUE'!B72</f>
        <v>Y</v>
      </c>
      <c r="C72" s="75">
        <v>25800</v>
      </c>
      <c r="D72" s="112" t="s">
        <v>137</v>
      </c>
      <c r="E72" s="113"/>
      <c r="F72" s="113"/>
      <c r="G72" s="113"/>
    </row>
    <row r="73" spans="1:8" x14ac:dyDescent="0.25">
      <c r="A73" s="74" t="str">
        <f>'BASE YEAR REVENUE'!A73</f>
        <v>Royalties</v>
      </c>
      <c r="B73" s="89" t="str">
        <f>'BASE YEAR REVENUE'!B73</f>
        <v>Y</v>
      </c>
      <c r="C73" s="75"/>
    </row>
    <row r="74" spans="1:8" x14ac:dyDescent="0.25">
      <c r="A74" s="74" t="str">
        <f>'BASE YEAR REVENUE'!A74</f>
        <v>Private Donations</v>
      </c>
      <c r="B74" s="89" t="str">
        <f>'BASE YEAR REVENUE'!B74</f>
        <v>Y</v>
      </c>
      <c r="C74" s="75">
        <v>19943</v>
      </c>
      <c r="D74" s="112" t="s">
        <v>140</v>
      </c>
      <c r="E74" s="113"/>
    </row>
    <row r="75" spans="1:8" x14ac:dyDescent="0.25">
      <c r="A75" s="108" t="str">
        <f>'BASE YEAR REVENUE'!A75</f>
        <v>Sale of Retail or Wholesale Liquor</v>
      </c>
      <c r="B75" s="109" t="str">
        <f>'BASE YEAR REVENUE'!B75</f>
        <v>N</v>
      </c>
      <c r="C75" s="116"/>
    </row>
    <row r="76" spans="1:8" x14ac:dyDescent="0.25">
      <c r="A76" s="108" t="str">
        <f>'BASE YEAR REVENUE'!A76</f>
        <v>Trust Revenue</v>
      </c>
      <c r="B76" s="109" t="str">
        <f>'BASE YEAR REVENUE'!B76</f>
        <v>N</v>
      </c>
      <c r="C76" s="116">
        <v>0</v>
      </c>
    </row>
    <row r="77" spans="1:8" x14ac:dyDescent="0.25">
      <c r="A77" s="108" t="str">
        <f>'BASE YEAR REVENUE'!A77</f>
        <v>Refunds and Other Correcting Transactions</v>
      </c>
      <c r="B77" s="109" t="str">
        <f>'BASE YEAR REVENUE'!B77</f>
        <v>N</v>
      </c>
      <c r="C77" s="116">
        <v>0</v>
      </c>
    </row>
    <row r="78" spans="1:8" x14ac:dyDescent="0.25">
      <c r="A78" s="74" t="str">
        <f>'BASE YEAR REVENUE'!A78</f>
        <v>Miscellaneous Other Revenue</v>
      </c>
      <c r="B78" s="89" t="str">
        <f>'BASE YEAR REVENUE'!B78</f>
        <v>Y</v>
      </c>
      <c r="C78" s="75">
        <f>40341.57+108681.88+1286.32+64.81+3707.19+97+1483.7+19677</f>
        <v>175339.47000000003</v>
      </c>
      <c r="D78" s="112" t="s">
        <v>142</v>
      </c>
      <c r="E78" s="113"/>
      <c r="F78" s="113"/>
      <c r="G78" s="113"/>
      <c r="H78" s="113"/>
    </row>
    <row r="79" spans="1:8" ht="23.25" x14ac:dyDescent="0.35">
      <c r="A79" s="83" t="s">
        <v>17</v>
      </c>
      <c r="B79" s="60"/>
      <c r="C79" s="106">
        <f>SUM(C7:C78)</f>
        <v>14710426.580000002</v>
      </c>
      <c r="D79" s="112" t="s">
        <v>145</v>
      </c>
      <c r="E79" s="113"/>
      <c r="F79" s="113"/>
      <c r="G79" s="113"/>
    </row>
    <row r="80" spans="1:8" ht="24" customHeight="1" thickBot="1" x14ac:dyDescent="0.4">
      <c r="A80" s="104" t="s">
        <v>128</v>
      </c>
      <c r="B80" s="105"/>
      <c r="C80" s="107">
        <f ca="1">SUMIF(B7:C78,"Y",C7:C78)</f>
        <v>14710426.580000002</v>
      </c>
    </row>
    <row r="81" ht="15.75" thickTop="1" x14ac:dyDescent="0.25"/>
  </sheetData>
  <mergeCells count="3">
    <mergeCell ref="B6:C6"/>
    <mergeCell ref="B42:C42"/>
    <mergeCell ref="B48:C48"/>
  </mergeCells>
  <hyperlinks>
    <hyperlink ref="E1" location="SUMMARY!A1" display="Summary" xr:uid="{00000000-0004-0000-0300-000000000000}"/>
  </hyperlinks>
  <pageMargins left="0.7" right="0.7" top="0.75" bottom="0.75" header="0.3" footer="0.3"/>
  <pageSetup scale="85" orientation="landscape" r:id="rId1"/>
  <rowBreaks count="1" manualBreakCount="1">
    <brk id="53" max="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14"/>
  <sheetViews>
    <sheetView workbookViewId="0">
      <selection activeCell="F12" sqref="F12"/>
    </sheetView>
  </sheetViews>
  <sheetFormatPr defaultRowHeight="15" x14ac:dyDescent="0.25"/>
  <cols>
    <col min="1" max="1" width="16.7109375" customWidth="1"/>
    <col min="2" max="2" width="10.5703125" bestFit="1" customWidth="1"/>
    <col min="5" max="5" width="9.5703125" bestFit="1" customWidth="1"/>
    <col min="6" max="6" width="10.5703125" bestFit="1" customWidth="1"/>
  </cols>
  <sheetData>
    <row r="2" spans="1:6" x14ac:dyDescent="0.25">
      <c r="A2" s="2" t="s">
        <v>38</v>
      </c>
      <c r="E2" t="s">
        <v>61</v>
      </c>
    </row>
    <row r="3" spans="1:6" x14ac:dyDescent="0.25">
      <c r="A3" t="s">
        <v>39</v>
      </c>
      <c r="B3" s="5">
        <v>43496</v>
      </c>
      <c r="E3" s="5">
        <f>SUMMARY!E9</f>
        <v>43830</v>
      </c>
      <c r="F3" s="10">
        <f>DATE(YEAR(E3)+1,MONTH(E3),DAY(E3))</f>
        <v>44196</v>
      </c>
    </row>
    <row r="4" spans="1:6" x14ac:dyDescent="0.25">
      <c r="A4" t="s">
        <v>40</v>
      </c>
      <c r="B4" s="5">
        <v>43524</v>
      </c>
      <c r="F4" s="5">
        <f>DATE(YEAR(E3)+2,MONTH(E3),DAY(E3))</f>
        <v>44561</v>
      </c>
    </row>
    <row r="5" spans="1:6" x14ac:dyDescent="0.25">
      <c r="A5" t="s">
        <v>41</v>
      </c>
      <c r="B5" s="5">
        <v>43555</v>
      </c>
      <c r="F5" s="5">
        <f>DATE(YEAR(E3)+3,MONTH(E3),DAY(E3))</f>
        <v>44926</v>
      </c>
    </row>
    <row r="6" spans="1:6" x14ac:dyDescent="0.25">
      <c r="A6" t="s">
        <v>42</v>
      </c>
      <c r="B6" s="5">
        <v>43585</v>
      </c>
      <c r="F6" s="5">
        <f>DATE(YEAR(E3)+4,MONTH(E3),DAY(E3))</f>
        <v>45291</v>
      </c>
    </row>
    <row r="7" spans="1:6" x14ac:dyDescent="0.25">
      <c r="A7" t="s">
        <v>43</v>
      </c>
      <c r="B7" s="5">
        <v>43616</v>
      </c>
    </row>
    <row r="8" spans="1:6" x14ac:dyDescent="0.25">
      <c r="A8" t="s">
        <v>44</v>
      </c>
      <c r="B8" s="5">
        <v>43646</v>
      </c>
      <c r="E8" t="s">
        <v>114</v>
      </c>
      <c r="F8" s="5">
        <v>44196</v>
      </c>
    </row>
    <row r="9" spans="1:6" x14ac:dyDescent="0.25">
      <c r="A9" t="s">
        <v>45</v>
      </c>
      <c r="B9" s="5">
        <v>43677</v>
      </c>
      <c r="F9" s="5">
        <v>44561</v>
      </c>
    </row>
    <row r="10" spans="1:6" x14ac:dyDescent="0.25">
      <c r="A10" t="s">
        <v>46</v>
      </c>
      <c r="B10" s="5">
        <v>43707</v>
      </c>
      <c r="F10" s="5">
        <v>44926</v>
      </c>
    </row>
    <row r="11" spans="1:6" x14ac:dyDescent="0.25">
      <c r="A11" t="s">
        <v>47</v>
      </c>
      <c r="B11" s="5">
        <v>43738</v>
      </c>
      <c r="F11" s="5">
        <v>45291</v>
      </c>
    </row>
    <row r="12" spans="1:6" x14ac:dyDescent="0.25">
      <c r="A12" t="s">
        <v>48</v>
      </c>
      <c r="B12" s="5">
        <v>43769</v>
      </c>
    </row>
    <row r="13" spans="1:6" x14ac:dyDescent="0.25">
      <c r="A13" t="s">
        <v>49</v>
      </c>
      <c r="B13" s="5">
        <v>43799</v>
      </c>
    </row>
    <row r="14" spans="1:6" x14ac:dyDescent="0.25">
      <c r="A14" t="s">
        <v>50</v>
      </c>
      <c r="B14" s="5">
        <v>43830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SUMMARY</vt:lpstr>
      <vt:lpstr>BASE YEAR REVENUE</vt:lpstr>
      <vt:lpstr>GROWTH RATE</vt:lpstr>
      <vt:lpstr>ACTUAL REVENUE 2020</vt:lpstr>
      <vt:lpstr>CODE</vt:lpstr>
      <vt:lpstr>'ACTUAL REVENUE 2020'!Print_Area</vt:lpstr>
      <vt:lpstr>'BASE YEAR REVENUE'!Print_Area</vt:lpstr>
      <vt:lpstr>'GROWTH RATE'!Print_Area</vt:lpstr>
      <vt:lpstr>SUMMARY!Print_Area</vt:lpstr>
      <vt:lpstr>'ACTUAL REVENUE 2020'!Print_Titles</vt:lpstr>
      <vt:lpstr>'BASE YEAR REVENUE'!Print_Titles</vt:lpstr>
      <vt:lpstr>'GROWTH RATE'!Print_Titles</vt:lpstr>
    </vt:vector>
  </TitlesOfParts>
  <Company>GFOA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Mucha</dc:creator>
  <cp:lastModifiedBy>Debbie D. Cross</cp:lastModifiedBy>
  <cp:lastPrinted>2021-08-11T19:52:21Z</cp:lastPrinted>
  <dcterms:created xsi:type="dcterms:W3CDTF">2021-05-25T15:05:16Z</dcterms:created>
  <dcterms:modified xsi:type="dcterms:W3CDTF">2021-08-26T21:07:40Z</dcterms:modified>
</cp:coreProperties>
</file>